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Rental Business Solutions\ProLink\DEV Tasks\New DEV Forms\"/>
    </mc:Choice>
  </mc:AlternateContent>
  <workbookProtection workbookAlgorithmName="SHA-512" workbookHashValue="n1YA4cdm52kfRBlFml9bSITRAJFHzUP2w6lJ2VePAfw0kZOSPj03PUoSBLPoXrKnWgR6K8mBn4Pm5hL+kcQp7A==" workbookSaltValue="TPA9gIpaHDAcoKDlCJKHrg==" workbookSpinCount="100000" lockStructure="1"/>
  <bookViews>
    <workbookView xWindow="90" yWindow="4980" windowWidth="19110" windowHeight="1770" tabRatio="819" firstSheet="2" activeTab="2"/>
  </bookViews>
  <sheets>
    <sheet name="Dropdowns" sheetId="38" state="hidden" r:id="rId1"/>
    <sheet name="Version Notes" sheetId="28" state="hidden" r:id="rId2"/>
    <sheet name="Cover" sheetId="1" r:id="rId3"/>
    <sheet name="SD_Dropdowns" sheetId="41" state="hidden" r:id="rId4"/>
    <sheet name="Instructions" sheetId="30" r:id="rId5"/>
    <sheet name="Checklist" sheetId="31" r:id="rId6"/>
    <sheet name="Guidelines" sheetId="32" r:id="rId7"/>
    <sheet name="DEV Info" sheetId="5" r:id="rId8"/>
    <sheet name="Sources" sheetId="27" r:id="rId9"/>
    <sheet name="Borrower" sheetId="10" r:id="rId10"/>
    <sheet name="Team" sheetId="7" r:id="rId11"/>
    <sheet name="Site" sheetId="8" r:id="rId12"/>
    <sheet name="Bldg" sheetId="11" r:id="rId13"/>
    <sheet name="Tenants" sheetId="26" r:id="rId14"/>
    <sheet name="Mrktg" sheetId="9" r:id="rId15"/>
    <sheet name="Income" sheetId="12" r:id="rId16"/>
    <sheet name="Comm. Income" sheetId="42" r:id="rId17"/>
    <sheet name="Expenses" sheetId="13" r:id="rId18"/>
    <sheet name="Uses" sheetId="15" r:id="rId19"/>
    <sheet name="Con. Draw" sheetId="16" r:id="rId20"/>
    <sheet name="Arch." sheetId="33" r:id="rId21"/>
    <sheet name="Dev Summary" sheetId="22" state="hidden" r:id="rId22"/>
    <sheet name="DCA" sheetId="34" r:id="rId23"/>
    <sheet name="Exhibit 1" sheetId="20" r:id="rId24"/>
    <sheet name="Exhibit 2" sheetId="25" r:id="rId25"/>
    <sheet name="Exhibit 3" sheetId="24" r:id="rId26"/>
    <sheet name="Exhibit 4" sheetId="36" r:id="rId27"/>
    <sheet name="Exhibit 5" sheetId="43" r:id="rId28"/>
    <sheet name="CSI Uses Groups" sheetId="40" r:id="rId29"/>
  </sheets>
  <externalReferences>
    <externalReference r:id="rId30"/>
    <externalReference r:id="rId31"/>
    <externalReference r:id="rId32"/>
    <externalReference r:id="rId33"/>
    <externalReference r:id="rId34"/>
    <externalReference r:id="rId35"/>
  </externalReferences>
  <definedNames>
    <definedName name="_xlnm._FilterDatabase" localSheetId="22" hidden="1">DCA!$B$90:$O$144</definedName>
    <definedName name="_xlnm.Print_Area" localSheetId="20">Arch.!$A$1:$E$41</definedName>
    <definedName name="_xlnm.Print_Area" localSheetId="12">Bldg!$A$1:$H$55</definedName>
    <definedName name="_xlnm.Print_Area" localSheetId="9">Borrower!$A$1:$J$58</definedName>
    <definedName name="_xlnm.Print_Area" localSheetId="16">'Comm. Income'!$A$1:$L$27</definedName>
    <definedName name="_xlnm.Print_Area" localSheetId="19">'Con. Draw'!$A$1:$J$38</definedName>
    <definedName name="_xlnm.Print_Area" localSheetId="2">Cover!$A$1:$I$39</definedName>
    <definedName name="_xlnm.Print_Area" localSheetId="28">'CSI Uses Groups'!$A$1:$Q$760,'CSI Uses Groups'!$S$5:$AB$278</definedName>
    <definedName name="_xlnm.Print_Area" localSheetId="22">DCA!$B$2:$O$145</definedName>
    <definedName name="_xlnm.Print_Area" localSheetId="7">'DEV Info'!$A$1:$J$79</definedName>
    <definedName name="_xlnm.Print_Area" localSheetId="21">'Dev Summary'!$A$1:$J$54</definedName>
    <definedName name="_xlnm.Print_Area" localSheetId="23">'Exhibit 1'!$A$3:$E$58</definedName>
    <definedName name="_xlnm.Print_Area" localSheetId="24">'Exhibit 2'!$A$3:$E$63</definedName>
    <definedName name="_xlnm.Print_Area" localSheetId="26">'Exhibit 4'!$A$1:$A$52</definedName>
    <definedName name="_xlnm.Print_Area" localSheetId="27">'Exhibit 5'!$A$1:$E$53</definedName>
    <definedName name="_xlnm.Print_Area" localSheetId="17">Expenses!$A$1:$O$72</definedName>
    <definedName name="_xlnm.Print_Area" localSheetId="15">Income!$A$1:$M$72</definedName>
    <definedName name="_xlnm.Print_Area" localSheetId="4">Instructions!$A$1:$G$38</definedName>
    <definedName name="_xlnm.Print_Area" localSheetId="14">Mrktg!$A$1:$J$57</definedName>
    <definedName name="_xlnm.Print_Area" localSheetId="11">Site!$A$1:$J$90</definedName>
    <definedName name="_xlnm.Print_Area" localSheetId="8">Sources!$A$1:$H$132</definedName>
    <definedName name="_xlnm.Print_Area" localSheetId="10">Team!$A$1:$K$53</definedName>
    <definedName name="_xlnm.Print_Area" localSheetId="13">Tenants!$A$1:$J$57</definedName>
    <definedName name="_xlnm.Print_Area" localSheetId="18">Uses!$A$1:$G$110</definedName>
    <definedName name="_xlnm.Print_Titles" localSheetId="28">'CSI Uses Groups'!$1:$2</definedName>
    <definedName name="_xlnm.Print_Titles" localSheetId="24">'Exhibit 2'!$5:$8</definedName>
    <definedName name="_xlnm.Print_Titles" localSheetId="26">'Exhibit 4'!$1:$4</definedName>
    <definedName name="_xlnm.Print_Titles" localSheetId="27">'Exhibit 5'!$3:$6</definedName>
    <definedName name="_xlnm.Print_Titles" localSheetId="17">Expenses!$1:$5</definedName>
    <definedName name="_xlnm.Print_Titles" localSheetId="6">Guidelines!$1:$4</definedName>
    <definedName name="_xlnm.Print_Titles" localSheetId="15">Income!$1:$5</definedName>
    <definedName name="_xlnm.Print_Titles" localSheetId="11">Site!$1:$2</definedName>
    <definedName name="_xlnm.Print_Titles" localSheetId="8">Sources!$1:$4</definedName>
    <definedName name="_xlnm.Print_Titles" localSheetId="18">Uses!$1:$5</definedName>
    <definedName name="SD_125_G_0" localSheetId="1" hidden="1">'Version Notes'!$I$2</definedName>
    <definedName name="SD_133_S_1" localSheetId="7" hidden="1">'DEV Info'!$P$62</definedName>
    <definedName name="SD_138_S_1" localSheetId="8" hidden="1">Sources!$P$4</definedName>
    <definedName name="SD_161x1_102_S_0" localSheetId="13" hidden="1">Tenants!$O$13</definedName>
    <definedName name="SD_161x1_119_S_0" localSheetId="7" hidden="1">'DEV Info'!$H$35</definedName>
    <definedName name="SD_161x1_120_S_1" localSheetId="12" hidden="1">Bldg!$H$33</definedName>
    <definedName name="SD_161x1_121_S_1" localSheetId="12" hidden="1">Bldg!$H$35</definedName>
    <definedName name="SD_161x1_122_S_1" localSheetId="12" hidden="1">Bldg!$H$34</definedName>
    <definedName name="SD_161x1_123_S_1" localSheetId="12" hidden="1">Bldg!$H$36</definedName>
    <definedName name="SD_161x1_124_S_0" localSheetId="12" hidden="1">Bldg!$C$33</definedName>
    <definedName name="SD_161x1_125_S_0" localSheetId="12" hidden="1">Bldg!$C$34</definedName>
    <definedName name="SD_161x1_126_S_0" localSheetId="12" hidden="1">Bldg!$C$35</definedName>
    <definedName name="SD_161x1_127_S_0" localSheetId="12" hidden="1">Bldg!$C$36</definedName>
    <definedName name="SD_161x1_128_S_0" localSheetId="12" hidden="1">Bldg!$C$41</definedName>
    <definedName name="SD_161x1_129_S_0" localSheetId="12" hidden="1">Bldg!$C$39</definedName>
    <definedName name="SD_161x1_130_S_0" localSheetId="12" hidden="1">Bldg!$C$37</definedName>
    <definedName name="SD_161x1_131_S_0" localSheetId="12" hidden="1">Bldg!$C$38</definedName>
    <definedName name="SD_161x1_132_S_0" localSheetId="12" hidden="1">Bldg!$C$40</definedName>
    <definedName name="SD_161x1_133_S_0" localSheetId="11" hidden="1">Site!$E$27</definedName>
    <definedName name="SD_161x1_134_S_0" localSheetId="11" hidden="1">Site!$H$30</definedName>
    <definedName name="SD_161x1_135_S_0" localSheetId="11" hidden="1">Site!$C$33</definedName>
    <definedName name="SD_161x1_136_S_0" localSheetId="14" hidden="1">Mrktg!$D$35</definedName>
    <definedName name="SD_161x1_138_S_0" localSheetId="14" hidden="1">Mrktg!$H$26</definedName>
    <definedName name="SD_161x1_139_S_0" localSheetId="14" hidden="1">Mrktg!$D$26</definedName>
    <definedName name="SD_161x1_140_S_0" localSheetId="14" hidden="1">Mrktg!$H$27</definedName>
    <definedName name="SD_161x1_141_S_0" localSheetId="14" hidden="1">Mrktg!$D$27</definedName>
    <definedName name="SD_161x1_142_S_0" localSheetId="14" hidden="1">Mrktg!$H$28</definedName>
    <definedName name="SD_161x1_143_S_0" localSheetId="14" hidden="1">Mrktg!$D$28</definedName>
    <definedName name="SD_161x1_144_S_0" localSheetId="14" hidden="1">Mrktg!$H$29</definedName>
    <definedName name="SD_161x1_145_S_0" localSheetId="14" hidden="1">Mrktg!$D$29</definedName>
    <definedName name="SD_161x1_147_S_0" localSheetId="14" hidden="1">Mrktg!$D$30</definedName>
    <definedName name="SD_161x1_148_S_0" localSheetId="14" hidden="1">Mrktg!$H$30</definedName>
    <definedName name="SD_161x1_149_S_0" localSheetId="14" hidden="1">Mrktg!$D$31</definedName>
    <definedName name="SD_161x1_150_S_0" localSheetId="14" hidden="1">Mrktg!$H$31</definedName>
    <definedName name="SD_161x1_151_S_0" localSheetId="14" hidden="1">Mrktg!$D$33</definedName>
    <definedName name="SD_161x1_152_S_0" localSheetId="14" hidden="1">Mrktg!$H$32</definedName>
    <definedName name="SD_161x1_153_S_0" localSheetId="14" hidden="1">Mrktg!$D$34</definedName>
    <definedName name="SD_161x1_154_S_0" localSheetId="14" hidden="1">Mrktg!$O$29</definedName>
    <definedName name="SD_161x1_155_S_0" localSheetId="14" hidden="1">Mrktg!$H$33</definedName>
    <definedName name="SD_161x1_156_S_0" localSheetId="14" hidden="1">Mrktg!$O$30</definedName>
    <definedName name="SD_161x1_157_S_0" localSheetId="14" hidden="1">Mrktg!$H$34</definedName>
    <definedName name="SD_161x1_158_S_0" localSheetId="14" hidden="1">Mrktg!$O$31</definedName>
    <definedName name="SD_161x1_159_S_0" localSheetId="14" hidden="1">Mrktg!$H$35</definedName>
    <definedName name="SD_161x1_160_S_0" localSheetId="14" hidden="1">Mrktg!$O$32</definedName>
    <definedName name="SD_161x1_161_S_0" localSheetId="14" hidden="1">Mrktg!$H$36</definedName>
    <definedName name="SD_161x1_162_S_0" localSheetId="14" hidden="1">Mrktg!$O$33</definedName>
    <definedName name="SD_161x1_163_S_0" localSheetId="14" hidden="1">Mrktg!$H$37</definedName>
    <definedName name="SD_161x1_164_S_1" localSheetId="12" hidden="1">Bldg!$H$15</definedName>
    <definedName name="SD_161x1_17_S_0" localSheetId="7" hidden="1">'DEV Info'!$D$8</definedName>
    <definedName name="SD_161x1_18_S_0" localSheetId="7" hidden="1">'DEV Info'!$D$9</definedName>
    <definedName name="SD_161x1_19_S_0" localSheetId="7" hidden="1">'DEV Info'!$C$10</definedName>
    <definedName name="SD_161x1_21_S_0" localSheetId="7" hidden="1">'DEV Info'!$I$10</definedName>
    <definedName name="SD_161x1_24_S_0" localSheetId="7" hidden="1">'DEV Info'!$I$19</definedName>
    <definedName name="SD_161x1_240x1_14_S_1" localSheetId="7" hidden="1">'DEV Info'!$T$42</definedName>
    <definedName name="SD_161x1_25_B_0" localSheetId="10" hidden="1">Team!$E$47</definedName>
    <definedName name="SD_161x1_26_S_0" localSheetId="7" hidden="1">'DEV Info'!$D$27</definedName>
    <definedName name="SD_161x1_28_S_0" localSheetId="7" hidden="1">'DEV Info'!$H$45</definedName>
    <definedName name="SD_161x1_2935x1_2951x1_101_S_1" localSheetId="15" hidden="1">Income!$L$8</definedName>
    <definedName name="SD_161x1_2935x1_2951x1_107_S_0" localSheetId="15" hidden="1">Income!$H$8</definedName>
    <definedName name="SD_161x1_2935x1_2951x1_109_S_1" localSheetId="15" hidden="1">Income!$G$8</definedName>
    <definedName name="SD_161x1_2935x1_2951x1_52_S_0" localSheetId="15" hidden="1">Income!$C$8</definedName>
    <definedName name="SD_161x1_2935x1_2951x1_53_S_0" localSheetId="15" hidden="1">Income!$D$8</definedName>
    <definedName name="SD_161x1_2935x1_2951x1_54_S_0" localSheetId="15" hidden="1">Income!$F$8</definedName>
    <definedName name="SD_161x1_2935x1_2951x1_57_S_0" localSheetId="15" hidden="1">Income!$AM$8</definedName>
    <definedName name="SD_161x1_2935x1_2951x1_58_S_0" localSheetId="15" hidden="1">Income!$AR$8</definedName>
    <definedName name="SD_161x1_2935x1_2951x1_59_S_0" localSheetId="15" hidden="1">Income!$AP$8</definedName>
    <definedName name="SD_161x1_2935x1_2951x1_60_S_0" localSheetId="15" hidden="1">Income!$AQ$8</definedName>
    <definedName name="SD_161x1_2935x1_2951x1_61_S_0" localSheetId="15" hidden="1">Income!$AA$8</definedName>
    <definedName name="SD_161x1_2935x1_2951x1_62_S_0" localSheetId="15" hidden="1">Income!$X$8</definedName>
    <definedName name="SD_161x1_2935x1_2951x1_63_S_0" localSheetId="15" hidden="1">Income!$AD$8</definedName>
    <definedName name="SD_161x1_2935x1_2951x1_64_S_0" localSheetId="15" hidden="1">Income!$AG$8</definedName>
    <definedName name="SD_161x1_2935x1_2951x1_65_S_0" localSheetId="15" hidden="1">Income!$AF$8</definedName>
    <definedName name="SD_161x1_2935x1_2951x1_66_S_0" localSheetId="15" hidden="1">Income!$V$8</definedName>
    <definedName name="SD_161x1_2935x1_2951x1_67_S_0" localSheetId="15" hidden="1">Income!$W$8</definedName>
    <definedName name="SD_161x1_2935x1_2951x1_68_S_0" localSheetId="15" hidden="1">Income!$Z$8</definedName>
    <definedName name="SD_161x1_2935x1_2951x1_69_S_0" localSheetId="15" hidden="1">Income!$Y$8</definedName>
    <definedName name="SD_161x1_2935x1_2951x1_70_S_0" localSheetId="15" hidden="1">Income!$AB$8</definedName>
    <definedName name="SD_161x1_2935x1_2951x1_71_S_0" localSheetId="15" hidden="1">Income!$AC$8</definedName>
    <definedName name="SD_161x1_2935x1_2951x1_72_S_0" localSheetId="15" hidden="1">Income!$AE$8</definedName>
    <definedName name="SD_161x1_2935x1_2951x1_73_S_0" localSheetId="15" hidden="1">Income!$T$8</definedName>
    <definedName name="SD_161x1_2935x1_2951x1_74_B_0" localSheetId="15" hidden="1">Income!$U$8</definedName>
    <definedName name="SD_161x1_2935x1_2951x1_75_S_0" localSheetId="15" hidden="1">Income!$AU$8</definedName>
    <definedName name="SD_161x1_2935x1_2951x1_76_S_0" localSheetId="15" hidden="1">Income!$AH$8</definedName>
    <definedName name="SD_161x1_2935x1_2951x1_77_S_0" localSheetId="15" hidden="1">Income!$AV$8</definedName>
    <definedName name="SD_161x1_2935x1_2951x1_78_S_0" localSheetId="15" hidden="1">Income!$AI$8</definedName>
    <definedName name="SD_161x1_2935x1_2951x1_79_S_0" localSheetId="15" hidden="1">Income!$AW$8</definedName>
    <definedName name="SD_161x1_2935x1_2951x1_80_S_0" localSheetId="15" hidden="1">Income!$AJ$8</definedName>
    <definedName name="SD_161x1_2935x1_2951x1_81_S_0" localSheetId="15" hidden="1">Income!$AX$8</definedName>
    <definedName name="SD_161x1_2935x1_2951x1_82_S_0" localSheetId="15" hidden="1">Income!$AK$8</definedName>
    <definedName name="SD_161x1_2935x1_2951x1_83_S_0" localSheetId="15" hidden="1">Income!$AY$8</definedName>
    <definedName name="SD_161x1_2935x1_2951x1_84_S_0" localSheetId="15" hidden="1">Income!$AL$8</definedName>
    <definedName name="SD_161x1_2935x1_2951x1_91_S_1" localSheetId="15" hidden="1">Income!$B$8</definedName>
    <definedName name="SD_161x1_2935x1_2951x1_93_S_1" localSheetId="15" hidden="1">Income!$AN$8</definedName>
    <definedName name="SD_161x1_2935x1_2951x10_101_S_1" localSheetId="15" hidden="1">Income!$L$17</definedName>
    <definedName name="SD_161x1_2935x1_2951x10_107_S_0" localSheetId="15" hidden="1">Income!$H$17</definedName>
    <definedName name="SD_161x1_2935x1_2951x10_109_S_1" localSheetId="15" hidden="1">Income!$G$17</definedName>
    <definedName name="SD_161x1_2935x1_2951x10_52_S_0" localSheetId="15" hidden="1">Income!$C$17</definedName>
    <definedName name="SD_161x1_2935x1_2951x10_53_S_0" localSheetId="15" hidden="1">Income!$D$17</definedName>
    <definedName name="SD_161x1_2935x1_2951x10_54_S_0" localSheetId="15" hidden="1">Income!$F$17</definedName>
    <definedName name="SD_161x1_2935x1_2951x10_57_S_0" localSheetId="15" hidden="1">Income!$AM$17</definedName>
    <definedName name="SD_161x1_2935x1_2951x10_58_S_0" localSheetId="15" hidden="1">Income!$AR$17</definedName>
    <definedName name="SD_161x1_2935x1_2951x10_59_S_0" localSheetId="15" hidden="1">Income!$AP$17</definedName>
    <definedName name="SD_161x1_2935x1_2951x10_60_S_0" localSheetId="15" hidden="1">Income!$AQ$17</definedName>
    <definedName name="SD_161x1_2935x1_2951x10_61_S_0" localSheetId="15" hidden="1">Income!$AA$17</definedName>
    <definedName name="SD_161x1_2935x1_2951x10_62_S_0" localSheetId="15" hidden="1">Income!$X$17</definedName>
    <definedName name="SD_161x1_2935x1_2951x10_63_S_0" localSheetId="15" hidden="1">Income!$AD$17</definedName>
    <definedName name="SD_161x1_2935x1_2951x10_64_S_0" localSheetId="15" hidden="1">Income!$AG$17</definedName>
    <definedName name="SD_161x1_2935x1_2951x10_65_S_0" localSheetId="15" hidden="1">Income!$AF$17</definedName>
    <definedName name="SD_161x1_2935x1_2951x10_66_S_0" localSheetId="15" hidden="1">Income!$V$17</definedName>
    <definedName name="SD_161x1_2935x1_2951x10_67_S_0" localSheetId="15" hidden="1">Income!$W$17</definedName>
    <definedName name="SD_161x1_2935x1_2951x10_68_S_0" localSheetId="15" hidden="1">Income!$Z$17</definedName>
    <definedName name="SD_161x1_2935x1_2951x10_69_S_0" localSheetId="15" hidden="1">Income!$Y$17</definedName>
    <definedName name="SD_161x1_2935x1_2951x10_70_S_0" localSheetId="15" hidden="1">Income!$AB$17</definedName>
    <definedName name="SD_161x1_2935x1_2951x10_71_S_0" localSheetId="15" hidden="1">Income!$AC$17</definedName>
    <definedName name="SD_161x1_2935x1_2951x10_72_S_0" localSheetId="15" hidden="1">Income!$AE$17</definedName>
    <definedName name="SD_161x1_2935x1_2951x10_73_S_0" localSheetId="15" hidden="1">Income!$T$17</definedName>
    <definedName name="SD_161x1_2935x1_2951x10_74_B_0" localSheetId="15" hidden="1">Income!$U$17</definedName>
    <definedName name="SD_161x1_2935x1_2951x10_75_S_0" localSheetId="15" hidden="1">Income!$AU$17</definedName>
    <definedName name="SD_161x1_2935x1_2951x10_76_S_0" localSheetId="15" hidden="1">Income!$AH$17</definedName>
    <definedName name="SD_161x1_2935x1_2951x10_77_S_0" localSheetId="15" hidden="1">Income!$AV$17</definedName>
    <definedName name="SD_161x1_2935x1_2951x10_78_S_0" localSheetId="15" hidden="1">Income!$AI$17</definedName>
    <definedName name="SD_161x1_2935x1_2951x10_79_S_0" localSheetId="15" hidden="1">Income!$AW$17</definedName>
    <definedName name="SD_161x1_2935x1_2951x10_80_S_0" localSheetId="15" hidden="1">Income!$AJ$17</definedName>
    <definedName name="SD_161x1_2935x1_2951x10_81_S_0" localSheetId="15" hidden="1">Income!$AX$17</definedName>
    <definedName name="SD_161x1_2935x1_2951x10_82_S_0" localSheetId="15" hidden="1">Income!$AK$17</definedName>
    <definedName name="SD_161x1_2935x1_2951x10_83_S_0" localSheetId="15" hidden="1">Income!$AY$17</definedName>
    <definedName name="SD_161x1_2935x1_2951x10_84_S_0" localSheetId="15" hidden="1">Income!$AL$17</definedName>
    <definedName name="SD_161x1_2935x1_2951x10_91_S_1" localSheetId="15" hidden="1">Income!$B$17</definedName>
    <definedName name="SD_161x1_2935x1_2951x10_93_S_1" localSheetId="15" hidden="1">Income!$AN$17</definedName>
    <definedName name="SD_161x1_2935x1_2951x11_101_S_1" localSheetId="15" hidden="1">Income!$L$18</definedName>
    <definedName name="SD_161x1_2935x1_2951x11_107_S_0" localSheetId="15" hidden="1">Income!$H$18</definedName>
    <definedName name="SD_161x1_2935x1_2951x11_109_S_1" localSheetId="15" hidden="1">Income!$G$18</definedName>
    <definedName name="SD_161x1_2935x1_2951x11_52_S_0" localSheetId="15" hidden="1">Income!$C$18</definedName>
    <definedName name="SD_161x1_2935x1_2951x11_53_S_0" localSheetId="15" hidden="1">Income!$D$18</definedName>
    <definedName name="SD_161x1_2935x1_2951x11_54_S_0" localSheetId="15" hidden="1">Income!$F$18</definedName>
    <definedName name="SD_161x1_2935x1_2951x11_57_S_0" localSheetId="15" hidden="1">Income!$AM$18</definedName>
    <definedName name="SD_161x1_2935x1_2951x11_58_S_0" localSheetId="15" hidden="1">Income!$AR$18</definedName>
    <definedName name="SD_161x1_2935x1_2951x11_59_S_0" localSheetId="15" hidden="1">Income!$AP$18</definedName>
    <definedName name="SD_161x1_2935x1_2951x11_60_S_0" localSheetId="15" hidden="1">Income!$AQ$18</definedName>
    <definedName name="SD_161x1_2935x1_2951x11_61_S_0" localSheetId="15" hidden="1">Income!$AA$18</definedName>
    <definedName name="SD_161x1_2935x1_2951x11_62_S_0" localSheetId="15" hidden="1">Income!$X$18</definedName>
    <definedName name="SD_161x1_2935x1_2951x11_63_S_0" localSheetId="15" hidden="1">Income!$AD$18</definedName>
    <definedName name="SD_161x1_2935x1_2951x11_64_S_0" localSheetId="15" hidden="1">Income!$AG$18</definedName>
    <definedName name="SD_161x1_2935x1_2951x11_65_S_0" localSheetId="15" hidden="1">Income!$AF$18</definedName>
    <definedName name="SD_161x1_2935x1_2951x11_66_S_0" localSheetId="15" hidden="1">Income!$V$18</definedName>
    <definedName name="SD_161x1_2935x1_2951x11_67_S_0" localSheetId="15" hidden="1">Income!$W$18</definedName>
    <definedName name="SD_161x1_2935x1_2951x11_68_S_0" localSheetId="15" hidden="1">Income!$Z$18</definedName>
    <definedName name="SD_161x1_2935x1_2951x11_69_S_0" localSheetId="15" hidden="1">Income!$Y$18</definedName>
    <definedName name="SD_161x1_2935x1_2951x11_70_S_0" localSheetId="15" hidden="1">Income!$AB$18</definedName>
    <definedName name="SD_161x1_2935x1_2951x11_71_S_0" localSheetId="15" hidden="1">Income!$AC$18</definedName>
    <definedName name="SD_161x1_2935x1_2951x11_72_S_0" localSheetId="15" hidden="1">Income!$AE$18</definedName>
    <definedName name="SD_161x1_2935x1_2951x11_73_S_0" localSheetId="15" hidden="1">Income!$T$18</definedName>
    <definedName name="SD_161x1_2935x1_2951x11_74_B_0" localSheetId="15" hidden="1">Income!$U$18</definedName>
    <definedName name="SD_161x1_2935x1_2951x11_75_S_0" localSheetId="15" hidden="1">Income!$AU$18</definedName>
    <definedName name="SD_161x1_2935x1_2951x11_76_S_0" localSheetId="15" hidden="1">Income!$AH$18</definedName>
    <definedName name="SD_161x1_2935x1_2951x11_77_S_0" localSheetId="15" hidden="1">Income!$AV$18</definedName>
    <definedName name="SD_161x1_2935x1_2951x11_78_S_0" localSheetId="15" hidden="1">Income!$AI$18</definedName>
    <definedName name="SD_161x1_2935x1_2951x11_79_S_0" localSheetId="15" hidden="1">Income!$AW$18</definedName>
    <definedName name="SD_161x1_2935x1_2951x11_80_S_0" localSheetId="15" hidden="1">Income!$AJ$18</definedName>
    <definedName name="SD_161x1_2935x1_2951x11_81_S_0" localSheetId="15" hidden="1">Income!$AX$18</definedName>
    <definedName name="SD_161x1_2935x1_2951x11_82_S_0" localSheetId="15" hidden="1">Income!$AK$18</definedName>
    <definedName name="SD_161x1_2935x1_2951x11_83_S_0" localSheetId="15" hidden="1">Income!$AY$18</definedName>
    <definedName name="SD_161x1_2935x1_2951x11_84_S_0" localSheetId="15" hidden="1">Income!$AL$18</definedName>
    <definedName name="SD_161x1_2935x1_2951x11_91_B_1" localSheetId="15" hidden="1">Income!$B$18</definedName>
    <definedName name="SD_161x1_2935x1_2951x11_93_S_1" localSheetId="15" hidden="1">Income!$AN$18</definedName>
    <definedName name="SD_161x1_2935x1_2951x12_101_S_1" localSheetId="15" hidden="1">Income!$L$19</definedName>
    <definedName name="SD_161x1_2935x1_2951x12_107_S_0" localSheetId="15" hidden="1">Income!$H$19</definedName>
    <definedName name="SD_161x1_2935x1_2951x12_109_S_1" localSheetId="15" hidden="1">Income!$G$19</definedName>
    <definedName name="SD_161x1_2935x1_2951x12_52_S_0" localSheetId="15" hidden="1">Income!$C$19</definedName>
    <definedName name="SD_161x1_2935x1_2951x12_53_S_0" localSheetId="15" hidden="1">Income!$D$19</definedName>
    <definedName name="SD_161x1_2935x1_2951x12_54_S_0" localSheetId="15" hidden="1">Income!$F$19</definedName>
    <definedName name="SD_161x1_2935x1_2951x12_57_S_0" localSheetId="15" hidden="1">Income!$AM$19</definedName>
    <definedName name="SD_161x1_2935x1_2951x12_58_S_0" localSheetId="15" hidden="1">Income!$AR$19</definedName>
    <definedName name="SD_161x1_2935x1_2951x12_59_S_0" localSheetId="15" hidden="1">Income!$AP$19</definedName>
    <definedName name="SD_161x1_2935x1_2951x12_60_S_0" localSheetId="15" hidden="1">Income!$AQ$19</definedName>
    <definedName name="SD_161x1_2935x1_2951x12_61_S_0" localSheetId="15" hidden="1">Income!$AA$19</definedName>
    <definedName name="SD_161x1_2935x1_2951x12_62_S_0" localSheetId="15" hidden="1">Income!$X$19</definedName>
    <definedName name="SD_161x1_2935x1_2951x12_63_S_0" localSheetId="15" hidden="1">Income!$AD$19</definedName>
    <definedName name="SD_161x1_2935x1_2951x12_64_S_0" localSheetId="15" hidden="1">Income!$AG$19</definedName>
    <definedName name="SD_161x1_2935x1_2951x12_65_S_0" localSheetId="15" hidden="1">Income!$AF$19</definedName>
    <definedName name="SD_161x1_2935x1_2951x12_66_S_0" localSheetId="15" hidden="1">Income!$V$19</definedName>
    <definedName name="SD_161x1_2935x1_2951x12_67_S_0" localSheetId="15" hidden="1">Income!$W$19</definedName>
    <definedName name="SD_161x1_2935x1_2951x12_68_S_0" localSheetId="15" hidden="1">Income!$Z$19</definedName>
    <definedName name="SD_161x1_2935x1_2951x12_69_S_0" localSheetId="15" hidden="1">Income!$Y$19</definedName>
    <definedName name="SD_161x1_2935x1_2951x12_70_S_0" localSheetId="15" hidden="1">Income!$AB$19</definedName>
    <definedName name="SD_161x1_2935x1_2951x12_71_S_0" localSheetId="15" hidden="1">Income!$AC$19</definedName>
    <definedName name="SD_161x1_2935x1_2951x12_72_S_0" localSheetId="15" hidden="1">Income!$AE$19</definedName>
    <definedName name="SD_161x1_2935x1_2951x12_73_S_0" localSheetId="15" hidden="1">Income!$T$19</definedName>
    <definedName name="SD_161x1_2935x1_2951x12_74_B_0" localSheetId="15" hidden="1">Income!$U$19</definedName>
    <definedName name="SD_161x1_2935x1_2951x12_75_S_0" localSheetId="15" hidden="1">Income!$AU$19</definedName>
    <definedName name="SD_161x1_2935x1_2951x12_76_S_0" localSheetId="15" hidden="1">Income!$AH$19</definedName>
    <definedName name="SD_161x1_2935x1_2951x12_77_S_0" localSheetId="15" hidden="1">Income!$AV$19</definedName>
    <definedName name="SD_161x1_2935x1_2951x12_78_S_0" localSheetId="15" hidden="1">Income!$AI$19</definedName>
    <definedName name="SD_161x1_2935x1_2951x12_79_S_0" localSheetId="15" hidden="1">Income!$AW$19</definedName>
    <definedName name="SD_161x1_2935x1_2951x12_80_S_0" localSheetId="15" hidden="1">Income!$AJ$19</definedName>
    <definedName name="SD_161x1_2935x1_2951x12_81_S_0" localSheetId="15" hidden="1">Income!$AX$19</definedName>
    <definedName name="SD_161x1_2935x1_2951x12_82_S_0" localSheetId="15" hidden="1">Income!$AK$19</definedName>
    <definedName name="SD_161x1_2935x1_2951x12_83_S_0" localSheetId="15" hidden="1">Income!$AY$19</definedName>
    <definedName name="SD_161x1_2935x1_2951x12_84_S_0" localSheetId="15" hidden="1">Income!$AL$19</definedName>
    <definedName name="SD_161x1_2935x1_2951x12_91_B_1" localSheetId="15" hidden="1">Income!$B$19</definedName>
    <definedName name="SD_161x1_2935x1_2951x12_93_S_1" localSheetId="15" hidden="1">Income!$AN$19</definedName>
    <definedName name="SD_161x1_2935x1_2951x13_101_S_1" localSheetId="15" hidden="1">Income!$L$20</definedName>
    <definedName name="SD_161x1_2935x1_2951x13_107_S_0" localSheetId="15" hidden="1">Income!$H$20</definedName>
    <definedName name="SD_161x1_2935x1_2951x13_109_S_1" localSheetId="15" hidden="1">Income!$G$20</definedName>
    <definedName name="SD_161x1_2935x1_2951x13_52_S_0" localSheetId="15" hidden="1">Income!$C$20</definedName>
    <definedName name="SD_161x1_2935x1_2951x13_53_S_0" localSheetId="15" hidden="1">Income!$D$20</definedName>
    <definedName name="SD_161x1_2935x1_2951x13_54_S_0" localSheetId="15" hidden="1">Income!$F$20</definedName>
    <definedName name="SD_161x1_2935x1_2951x13_57_S_0" localSheetId="15" hidden="1">Income!$AM$20</definedName>
    <definedName name="SD_161x1_2935x1_2951x13_58_S_0" localSheetId="15" hidden="1">Income!$AR$20</definedName>
    <definedName name="SD_161x1_2935x1_2951x13_59_S_0" localSheetId="15" hidden="1">Income!$AP$20</definedName>
    <definedName name="SD_161x1_2935x1_2951x13_60_S_0" localSheetId="15" hidden="1">Income!$AQ$20</definedName>
    <definedName name="SD_161x1_2935x1_2951x13_61_S_0" localSheetId="15" hidden="1">Income!$AA$20</definedName>
    <definedName name="SD_161x1_2935x1_2951x13_62_S_0" localSheetId="15" hidden="1">Income!$X$20</definedName>
    <definedName name="SD_161x1_2935x1_2951x13_63_S_0" localSheetId="15" hidden="1">Income!$AD$20</definedName>
    <definedName name="SD_161x1_2935x1_2951x13_64_S_0" localSheetId="15" hidden="1">Income!$AG$20</definedName>
    <definedName name="SD_161x1_2935x1_2951x13_65_S_0" localSheetId="15" hidden="1">Income!$AF$20</definedName>
    <definedName name="SD_161x1_2935x1_2951x13_66_S_0" localSheetId="15" hidden="1">Income!$V$20</definedName>
    <definedName name="SD_161x1_2935x1_2951x13_67_S_0" localSheetId="15" hidden="1">Income!$W$20</definedName>
    <definedName name="SD_161x1_2935x1_2951x13_68_S_0" localSheetId="15" hidden="1">Income!$Z$20</definedName>
    <definedName name="SD_161x1_2935x1_2951x13_69_S_0" localSheetId="15" hidden="1">Income!$Y$20</definedName>
    <definedName name="SD_161x1_2935x1_2951x13_70_S_0" localSheetId="15" hidden="1">Income!$AB$20</definedName>
    <definedName name="SD_161x1_2935x1_2951x13_71_S_0" localSheetId="15" hidden="1">Income!$AC$20</definedName>
    <definedName name="SD_161x1_2935x1_2951x13_72_S_0" localSheetId="15" hidden="1">Income!$AE$20</definedName>
    <definedName name="SD_161x1_2935x1_2951x13_73_S_0" localSheetId="15" hidden="1">Income!$T$20</definedName>
    <definedName name="SD_161x1_2935x1_2951x13_74_B_0" localSheetId="15" hidden="1">Income!$U$20</definedName>
    <definedName name="SD_161x1_2935x1_2951x13_75_S_0" localSheetId="15" hidden="1">Income!$AU$20</definedName>
    <definedName name="SD_161x1_2935x1_2951x13_76_S_0" localSheetId="15" hidden="1">Income!$AH$20</definedName>
    <definedName name="SD_161x1_2935x1_2951x13_77_S_0" localSheetId="15" hidden="1">Income!$AV$20</definedName>
    <definedName name="SD_161x1_2935x1_2951x13_78_S_0" localSheetId="15" hidden="1">Income!$AI$20</definedName>
    <definedName name="SD_161x1_2935x1_2951x13_79_S_0" localSheetId="15" hidden="1">Income!$AW$20</definedName>
    <definedName name="SD_161x1_2935x1_2951x13_80_S_0" localSheetId="15" hidden="1">Income!$AJ$20</definedName>
    <definedName name="SD_161x1_2935x1_2951x13_81_S_0" localSheetId="15" hidden="1">Income!$AX$20</definedName>
    <definedName name="SD_161x1_2935x1_2951x13_82_S_0" localSheetId="15" hidden="1">Income!$AK$20</definedName>
    <definedName name="SD_161x1_2935x1_2951x13_83_S_0" localSheetId="15" hidden="1">Income!$AY$20</definedName>
    <definedName name="SD_161x1_2935x1_2951x13_84_S_0" localSheetId="15" hidden="1">Income!$AL$20</definedName>
    <definedName name="SD_161x1_2935x1_2951x13_91_B_1" localSheetId="15" hidden="1">Income!$B$20</definedName>
    <definedName name="SD_161x1_2935x1_2951x13_93_S_1" localSheetId="15" hidden="1">Income!$AN$20</definedName>
    <definedName name="SD_161x1_2935x1_2951x14_101_S_1" localSheetId="15" hidden="1">Income!$L$21</definedName>
    <definedName name="SD_161x1_2935x1_2951x14_107_S_0" localSheetId="15" hidden="1">Income!$H$21</definedName>
    <definedName name="SD_161x1_2935x1_2951x14_109_S_1" localSheetId="15" hidden="1">Income!$G$21</definedName>
    <definedName name="SD_161x1_2935x1_2951x14_52_S_0" localSheetId="15" hidden="1">Income!$C$21</definedName>
    <definedName name="SD_161x1_2935x1_2951x14_53_S_0" localSheetId="15" hidden="1">Income!$D$21</definedName>
    <definedName name="SD_161x1_2935x1_2951x14_54_S_0" localSheetId="15" hidden="1">Income!$F$21</definedName>
    <definedName name="SD_161x1_2935x1_2951x14_57_S_0" localSheetId="15" hidden="1">Income!$AM$21</definedName>
    <definedName name="SD_161x1_2935x1_2951x14_58_S_0" localSheetId="15" hidden="1">Income!$AR$21</definedName>
    <definedName name="SD_161x1_2935x1_2951x14_59_S_0" localSheetId="15" hidden="1">Income!$AP$21</definedName>
    <definedName name="SD_161x1_2935x1_2951x14_60_S_0" localSheetId="15" hidden="1">Income!$AQ$21</definedName>
    <definedName name="SD_161x1_2935x1_2951x14_61_S_0" localSheetId="15" hidden="1">Income!$AA$21</definedName>
    <definedName name="SD_161x1_2935x1_2951x14_62_S_0" localSheetId="15" hidden="1">Income!$X$21</definedName>
    <definedName name="SD_161x1_2935x1_2951x14_63_S_0" localSheetId="15" hidden="1">Income!$AD$21</definedName>
    <definedName name="SD_161x1_2935x1_2951x14_64_S_0" localSheetId="15" hidden="1">Income!$AG$21</definedName>
    <definedName name="SD_161x1_2935x1_2951x14_65_S_0" localSheetId="15" hidden="1">Income!$AF$21</definedName>
    <definedName name="SD_161x1_2935x1_2951x14_66_S_0" localSheetId="15" hidden="1">Income!$V$21</definedName>
    <definedName name="SD_161x1_2935x1_2951x14_67_S_0" localSheetId="15" hidden="1">Income!$W$21</definedName>
    <definedName name="SD_161x1_2935x1_2951x14_68_S_0" localSheetId="15" hidden="1">Income!$Z$21</definedName>
    <definedName name="SD_161x1_2935x1_2951x14_69_S_0" localSheetId="15" hidden="1">Income!$Y$21</definedName>
    <definedName name="SD_161x1_2935x1_2951x14_70_S_0" localSheetId="15" hidden="1">Income!$AB$21</definedName>
    <definedName name="SD_161x1_2935x1_2951x14_71_S_0" localSheetId="15" hidden="1">Income!$AC$21</definedName>
    <definedName name="SD_161x1_2935x1_2951x14_72_S_0" localSheetId="15" hidden="1">Income!$AE$21</definedName>
    <definedName name="SD_161x1_2935x1_2951x14_73_S_0" localSheetId="15" hidden="1">Income!$T$21</definedName>
    <definedName name="SD_161x1_2935x1_2951x14_74_B_0" localSheetId="15" hidden="1">Income!$U$21</definedName>
    <definedName name="SD_161x1_2935x1_2951x14_75_S_0" localSheetId="15" hidden="1">Income!$AU$21</definedName>
    <definedName name="SD_161x1_2935x1_2951x14_76_S_0" localSheetId="15" hidden="1">Income!$AH$21</definedName>
    <definedName name="SD_161x1_2935x1_2951x14_77_S_0" localSheetId="15" hidden="1">Income!$AV$21</definedName>
    <definedName name="SD_161x1_2935x1_2951x14_78_S_0" localSheetId="15" hidden="1">Income!$AI$21</definedName>
    <definedName name="SD_161x1_2935x1_2951x14_79_S_0" localSheetId="15" hidden="1">Income!$AW$21</definedName>
    <definedName name="SD_161x1_2935x1_2951x14_80_S_0" localSheetId="15" hidden="1">Income!$AJ$21</definedName>
    <definedName name="SD_161x1_2935x1_2951x14_81_S_0" localSheetId="15" hidden="1">Income!$AX$21</definedName>
    <definedName name="SD_161x1_2935x1_2951x14_82_S_0" localSheetId="15" hidden="1">Income!$AK$21</definedName>
    <definedName name="SD_161x1_2935x1_2951x14_83_S_0" localSheetId="15" hidden="1">Income!$AY$21</definedName>
    <definedName name="SD_161x1_2935x1_2951x14_84_S_0" localSheetId="15" hidden="1">Income!$AL$21</definedName>
    <definedName name="SD_161x1_2935x1_2951x14_91_B_1" localSheetId="15" hidden="1">Income!$B$21</definedName>
    <definedName name="SD_161x1_2935x1_2951x14_93_S_1" localSheetId="15" hidden="1">Income!$AN$21</definedName>
    <definedName name="SD_161x1_2935x1_2951x15_101_S_1" localSheetId="15" hidden="1">Income!$L$22</definedName>
    <definedName name="SD_161x1_2935x1_2951x15_107_S_0" localSheetId="15" hidden="1">Income!$H$22</definedName>
    <definedName name="SD_161x1_2935x1_2951x15_109_S_1" localSheetId="15" hidden="1">Income!$G$22</definedName>
    <definedName name="SD_161x1_2935x1_2951x15_52_S_0" localSheetId="15" hidden="1">Income!$C$22</definedName>
    <definedName name="SD_161x1_2935x1_2951x15_53_S_0" localSheetId="15" hidden="1">Income!$D$22</definedName>
    <definedName name="SD_161x1_2935x1_2951x15_54_S_0" localSheetId="15" hidden="1">Income!$F$22</definedName>
    <definedName name="SD_161x1_2935x1_2951x15_57_S_0" localSheetId="15" hidden="1">Income!$AM$22</definedName>
    <definedName name="SD_161x1_2935x1_2951x15_58_S_0" localSheetId="15" hidden="1">Income!$AR$22</definedName>
    <definedName name="SD_161x1_2935x1_2951x15_59_S_0" localSheetId="15" hidden="1">Income!$AP$22</definedName>
    <definedName name="SD_161x1_2935x1_2951x15_60_S_0" localSheetId="15" hidden="1">Income!$AQ$22</definedName>
    <definedName name="SD_161x1_2935x1_2951x15_61_S_0" localSheetId="15" hidden="1">Income!$AA$22</definedName>
    <definedName name="SD_161x1_2935x1_2951x15_62_S_0" localSheetId="15" hidden="1">Income!$X$22</definedName>
    <definedName name="SD_161x1_2935x1_2951x15_63_S_0" localSheetId="15" hidden="1">Income!$AD$22</definedName>
    <definedName name="SD_161x1_2935x1_2951x15_64_S_0" localSheetId="15" hidden="1">Income!$AG$22</definedName>
    <definedName name="SD_161x1_2935x1_2951x15_65_S_0" localSheetId="15" hidden="1">Income!$AF$22</definedName>
    <definedName name="SD_161x1_2935x1_2951x15_66_S_0" localSheetId="15" hidden="1">Income!$V$22</definedName>
    <definedName name="SD_161x1_2935x1_2951x15_67_S_0" localSheetId="15" hidden="1">Income!$W$22</definedName>
    <definedName name="SD_161x1_2935x1_2951x15_68_S_0" localSheetId="15" hidden="1">Income!$Z$22</definedName>
    <definedName name="SD_161x1_2935x1_2951x15_69_S_0" localSheetId="15" hidden="1">Income!$Y$22</definedName>
    <definedName name="SD_161x1_2935x1_2951x15_70_S_0" localSheetId="15" hidden="1">Income!$AB$22</definedName>
    <definedName name="SD_161x1_2935x1_2951x15_71_S_0" localSheetId="15" hidden="1">Income!$AC$22</definedName>
    <definedName name="SD_161x1_2935x1_2951x15_72_S_0" localSheetId="15" hidden="1">Income!$AE$22</definedName>
    <definedName name="SD_161x1_2935x1_2951x15_73_S_0" localSheetId="15" hidden="1">Income!$T$22</definedName>
    <definedName name="SD_161x1_2935x1_2951x15_74_B_0" localSheetId="15" hidden="1">Income!$U$22</definedName>
    <definedName name="SD_161x1_2935x1_2951x15_75_S_0" localSheetId="15" hidden="1">Income!$AU$22</definedName>
    <definedName name="SD_161x1_2935x1_2951x15_76_S_0" localSheetId="15" hidden="1">Income!$AH$22</definedName>
    <definedName name="SD_161x1_2935x1_2951x15_77_S_0" localSheetId="15" hidden="1">Income!$AV$22</definedName>
    <definedName name="SD_161x1_2935x1_2951x15_78_S_0" localSheetId="15" hidden="1">Income!$AI$22</definedName>
    <definedName name="SD_161x1_2935x1_2951x15_79_S_0" localSheetId="15" hidden="1">Income!$AW$22</definedName>
    <definedName name="SD_161x1_2935x1_2951x15_80_S_0" localSheetId="15" hidden="1">Income!$AJ$22</definedName>
    <definedName name="SD_161x1_2935x1_2951x15_81_S_0" localSheetId="15" hidden="1">Income!$AX$22</definedName>
    <definedName name="SD_161x1_2935x1_2951x15_82_S_0" localSheetId="15" hidden="1">Income!$AK$22</definedName>
    <definedName name="SD_161x1_2935x1_2951x15_83_S_0" localSheetId="15" hidden="1">Income!$AY$22</definedName>
    <definedName name="SD_161x1_2935x1_2951x15_84_S_0" localSheetId="15" hidden="1">Income!$AL$22</definedName>
    <definedName name="SD_161x1_2935x1_2951x15_91_B_1" localSheetId="15" hidden="1">Income!$B$22</definedName>
    <definedName name="SD_161x1_2935x1_2951x15_93_S_1" localSheetId="15" hidden="1">Income!$AN$22</definedName>
    <definedName name="SD_161x1_2935x1_2951x16_101_S_1" localSheetId="15" hidden="1">Income!$L$23</definedName>
    <definedName name="SD_161x1_2935x1_2951x16_107_S_0" localSheetId="15" hidden="1">Income!$H$23</definedName>
    <definedName name="SD_161x1_2935x1_2951x16_109_S_1" localSheetId="15" hidden="1">Income!$G$23</definedName>
    <definedName name="SD_161x1_2935x1_2951x16_52_S_0" localSheetId="15" hidden="1">Income!$C$23</definedName>
    <definedName name="SD_161x1_2935x1_2951x16_53_S_0" localSheetId="15" hidden="1">Income!$D$23</definedName>
    <definedName name="SD_161x1_2935x1_2951x16_54_S_0" localSheetId="15" hidden="1">Income!$F$23</definedName>
    <definedName name="SD_161x1_2935x1_2951x16_57_S_0" localSheetId="15" hidden="1">Income!$AM$23</definedName>
    <definedName name="SD_161x1_2935x1_2951x16_58_S_0" localSheetId="15" hidden="1">Income!$AR$23</definedName>
    <definedName name="SD_161x1_2935x1_2951x16_59_S_0" localSheetId="15" hidden="1">Income!$AP$23</definedName>
    <definedName name="SD_161x1_2935x1_2951x16_60_S_0" localSheetId="15" hidden="1">Income!$AQ$23</definedName>
    <definedName name="SD_161x1_2935x1_2951x16_61_S_0" localSheetId="15" hidden="1">Income!$AA$23</definedName>
    <definedName name="SD_161x1_2935x1_2951x16_62_S_0" localSheetId="15" hidden="1">Income!$X$23</definedName>
    <definedName name="SD_161x1_2935x1_2951x16_63_S_0" localSheetId="15" hidden="1">Income!$AD$23</definedName>
    <definedName name="SD_161x1_2935x1_2951x16_64_S_0" localSheetId="15" hidden="1">Income!$AG$23</definedName>
    <definedName name="SD_161x1_2935x1_2951x16_65_S_0" localSheetId="15" hidden="1">Income!$AF$23</definedName>
    <definedName name="SD_161x1_2935x1_2951x16_66_S_0" localSheetId="15" hidden="1">Income!$V$23</definedName>
    <definedName name="SD_161x1_2935x1_2951x16_67_S_0" localSheetId="15" hidden="1">Income!$W$23</definedName>
    <definedName name="SD_161x1_2935x1_2951x16_68_S_0" localSheetId="15" hidden="1">Income!$Z$23</definedName>
    <definedName name="SD_161x1_2935x1_2951x16_69_S_0" localSheetId="15" hidden="1">Income!$Y$23</definedName>
    <definedName name="SD_161x1_2935x1_2951x16_70_S_0" localSheetId="15" hidden="1">Income!$AB$23</definedName>
    <definedName name="SD_161x1_2935x1_2951x16_71_S_0" localSheetId="15" hidden="1">Income!$AC$23</definedName>
    <definedName name="SD_161x1_2935x1_2951x16_72_S_0" localSheetId="15" hidden="1">Income!$AE$23</definedName>
    <definedName name="SD_161x1_2935x1_2951x16_73_S_0" localSheetId="15" hidden="1">Income!$T$23</definedName>
    <definedName name="SD_161x1_2935x1_2951x16_74_B_0" localSheetId="15" hidden="1">Income!$U$23</definedName>
    <definedName name="SD_161x1_2935x1_2951x16_75_S_0" localSheetId="15" hidden="1">Income!$AU$23</definedName>
    <definedName name="SD_161x1_2935x1_2951x16_76_S_0" localSheetId="15" hidden="1">Income!$AH$23</definedName>
    <definedName name="SD_161x1_2935x1_2951x16_77_S_0" localSheetId="15" hidden="1">Income!$AV$23</definedName>
    <definedName name="SD_161x1_2935x1_2951x16_78_S_0" localSheetId="15" hidden="1">Income!$AI$23</definedName>
    <definedName name="SD_161x1_2935x1_2951x16_79_S_0" localSheetId="15" hidden="1">Income!$AW$23</definedName>
    <definedName name="SD_161x1_2935x1_2951x16_80_S_0" localSheetId="15" hidden="1">Income!$AJ$23</definedName>
    <definedName name="SD_161x1_2935x1_2951x16_81_S_0" localSheetId="15" hidden="1">Income!$AX$23</definedName>
    <definedName name="SD_161x1_2935x1_2951x16_82_S_0" localSheetId="15" hidden="1">Income!$AK$23</definedName>
    <definedName name="SD_161x1_2935x1_2951x16_83_S_0" localSheetId="15" hidden="1">Income!$AY$23</definedName>
    <definedName name="SD_161x1_2935x1_2951x16_84_S_0" localSheetId="15" hidden="1">Income!$AL$23</definedName>
    <definedName name="SD_161x1_2935x1_2951x16_91_B_1" localSheetId="15" hidden="1">Income!$B$23</definedName>
    <definedName name="SD_161x1_2935x1_2951x16_93_S_1" localSheetId="15" hidden="1">Income!$AN$23</definedName>
    <definedName name="SD_161x1_2935x1_2951x17_101_S_1" localSheetId="15" hidden="1">Income!$L$24</definedName>
    <definedName name="SD_161x1_2935x1_2951x17_107_S_0" localSheetId="15" hidden="1">Income!$H$24</definedName>
    <definedName name="SD_161x1_2935x1_2951x17_109_S_1" localSheetId="15" hidden="1">Income!$G$24</definedName>
    <definedName name="SD_161x1_2935x1_2951x17_52_S_0" localSheetId="15" hidden="1">Income!$C$24</definedName>
    <definedName name="SD_161x1_2935x1_2951x17_53_S_0" localSheetId="15" hidden="1">Income!$D$24</definedName>
    <definedName name="SD_161x1_2935x1_2951x17_54_S_0" localSheetId="15" hidden="1">Income!$F$24</definedName>
    <definedName name="SD_161x1_2935x1_2951x17_57_S_0" localSheetId="15" hidden="1">Income!$AM$24</definedName>
    <definedName name="SD_161x1_2935x1_2951x17_58_S_0" localSheetId="15" hidden="1">Income!$AR$24</definedName>
    <definedName name="SD_161x1_2935x1_2951x17_59_S_0" localSheetId="15" hidden="1">Income!$AP$24</definedName>
    <definedName name="SD_161x1_2935x1_2951x17_60_S_0" localSheetId="15" hidden="1">Income!$AQ$24</definedName>
    <definedName name="SD_161x1_2935x1_2951x17_61_S_0" localSheetId="15" hidden="1">Income!$AA$24</definedName>
    <definedName name="SD_161x1_2935x1_2951x17_62_S_0" localSheetId="15" hidden="1">Income!$X$24</definedName>
    <definedName name="SD_161x1_2935x1_2951x17_63_S_0" localSheetId="15" hidden="1">Income!$AD$24</definedName>
    <definedName name="SD_161x1_2935x1_2951x17_64_S_0" localSheetId="15" hidden="1">Income!$AG$24</definedName>
    <definedName name="SD_161x1_2935x1_2951x17_65_S_0" localSheetId="15" hidden="1">Income!$AF$24</definedName>
    <definedName name="SD_161x1_2935x1_2951x17_66_S_0" localSheetId="15" hidden="1">Income!$V$24</definedName>
    <definedName name="SD_161x1_2935x1_2951x17_67_S_0" localSheetId="15" hidden="1">Income!$W$24</definedName>
    <definedName name="SD_161x1_2935x1_2951x17_68_S_0" localSheetId="15" hidden="1">Income!$Z$24</definedName>
    <definedName name="SD_161x1_2935x1_2951x17_69_S_0" localSheetId="15" hidden="1">Income!$Y$24</definedName>
    <definedName name="SD_161x1_2935x1_2951x17_70_S_0" localSheetId="15" hidden="1">Income!$AB$24</definedName>
    <definedName name="SD_161x1_2935x1_2951x17_71_S_0" localSheetId="15" hidden="1">Income!$AC$24</definedName>
    <definedName name="SD_161x1_2935x1_2951x17_72_S_0" localSheetId="15" hidden="1">Income!$AE$24</definedName>
    <definedName name="SD_161x1_2935x1_2951x17_73_S_0" localSheetId="15" hidden="1">Income!$T$24</definedName>
    <definedName name="SD_161x1_2935x1_2951x17_74_B_0" localSheetId="15" hidden="1">Income!$U$24</definedName>
    <definedName name="SD_161x1_2935x1_2951x17_75_S_0" localSheetId="15" hidden="1">Income!$AU$24</definedName>
    <definedName name="SD_161x1_2935x1_2951x17_76_S_0" localSheetId="15" hidden="1">Income!$AH$24</definedName>
    <definedName name="SD_161x1_2935x1_2951x17_77_S_0" localSheetId="15" hidden="1">Income!$AV$24</definedName>
    <definedName name="SD_161x1_2935x1_2951x17_78_S_0" localSheetId="15" hidden="1">Income!$AI$24</definedName>
    <definedName name="SD_161x1_2935x1_2951x17_79_S_0" localSheetId="15" hidden="1">Income!$AW$24</definedName>
    <definedName name="SD_161x1_2935x1_2951x17_80_S_0" localSheetId="15" hidden="1">Income!$AJ$24</definedName>
    <definedName name="SD_161x1_2935x1_2951x17_81_S_0" localSheetId="15" hidden="1">Income!$AX$24</definedName>
    <definedName name="SD_161x1_2935x1_2951x17_82_S_0" localSheetId="15" hidden="1">Income!$AK$24</definedName>
    <definedName name="SD_161x1_2935x1_2951x17_83_S_0" localSheetId="15" hidden="1">Income!$AY$24</definedName>
    <definedName name="SD_161x1_2935x1_2951x17_84_S_0" localSheetId="15" hidden="1">Income!$AL$24</definedName>
    <definedName name="SD_161x1_2935x1_2951x17_91_B_1" localSheetId="15" hidden="1">Income!$B$24</definedName>
    <definedName name="SD_161x1_2935x1_2951x17_93_S_1" localSheetId="15" hidden="1">Income!$AN$24</definedName>
    <definedName name="SD_161x1_2935x1_2951x18_101_S_1" localSheetId="15" hidden="1">Income!$L$25</definedName>
    <definedName name="SD_161x1_2935x1_2951x18_107_S_0" localSheetId="15" hidden="1">Income!$H$25</definedName>
    <definedName name="SD_161x1_2935x1_2951x18_109_S_1" localSheetId="15" hidden="1">Income!$G$25</definedName>
    <definedName name="SD_161x1_2935x1_2951x18_52_S_0" localSheetId="15" hidden="1">Income!$C$25</definedName>
    <definedName name="SD_161x1_2935x1_2951x18_53_S_0" localSheetId="15" hidden="1">Income!$D$25</definedName>
    <definedName name="SD_161x1_2935x1_2951x18_54_S_0" localSheetId="15" hidden="1">Income!$F$25</definedName>
    <definedName name="SD_161x1_2935x1_2951x18_57_S_0" localSheetId="15" hidden="1">Income!$AM$25</definedName>
    <definedName name="SD_161x1_2935x1_2951x18_58_S_0" localSheetId="15" hidden="1">Income!$AR$25</definedName>
    <definedName name="SD_161x1_2935x1_2951x18_59_S_0" localSheetId="15" hidden="1">Income!$AP$25</definedName>
    <definedName name="SD_161x1_2935x1_2951x18_60_S_0" localSheetId="15" hidden="1">Income!$AQ$25</definedName>
    <definedName name="SD_161x1_2935x1_2951x18_61_S_0" localSheetId="15" hidden="1">Income!$AA$25</definedName>
    <definedName name="SD_161x1_2935x1_2951x18_62_S_0" localSheetId="15" hidden="1">Income!$X$25</definedName>
    <definedName name="SD_161x1_2935x1_2951x18_63_S_0" localSheetId="15" hidden="1">Income!$AD$25</definedName>
    <definedName name="SD_161x1_2935x1_2951x18_64_S_0" localSheetId="15" hidden="1">Income!$AG$25</definedName>
    <definedName name="SD_161x1_2935x1_2951x18_65_S_0" localSheetId="15" hidden="1">Income!$AF$25</definedName>
    <definedName name="SD_161x1_2935x1_2951x18_66_S_0" localSheetId="15" hidden="1">Income!$V$25</definedName>
    <definedName name="SD_161x1_2935x1_2951x18_67_S_0" localSheetId="15" hidden="1">Income!$W$25</definedName>
    <definedName name="SD_161x1_2935x1_2951x18_68_S_0" localSheetId="15" hidden="1">Income!$Z$25</definedName>
    <definedName name="SD_161x1_2935x1_2951x18_69_S_0" localSheetId="15" hidden="1">Income!$Y$25</definedName>
    <definedName name="SD_161x1_2935x1_2951x18_70_S_0" localSheetId="15" hidden="1">Income!$AB$25</definedName>
    <definedName name="SD_161x1_2935x1_2951x18_71_S_0" localSheetId="15" hidden="1">Income!$AC$25</definedName>
    <definedName name="SD_161x1_2935x1_2951x18_72_S_0" localSheetId="15" hidden="1">Income!$AE$25</definedName>
    <definedName name="SD_161x1_2935x1_2951x18_73_S_0" localSheetId="15" hidden="1">Income!$T$25</definedName>
    <definedName name="SD_161x1_2935x1_2951x18_74_B_0" localSheetId="15" hidden="1">Income!$U$25</definedName>
    <definedName name="SD_161x1_2935x1_2951x18_75_S_0" localSheetId="15" hidden="1">Income!$AU$25</definedName>
    <definedName name="SD_161x1_2935x1_2951x18_76_S_0" localSheetId="15" hidden="1">Income!$AH$25</definedName>
    <definedName name="SD_161x1_2935x1_2951x18_77_S_0" localSheetId="15" hidden="1">Income!$AV$25</definedName>
    <definedName name="SD_161x1_2935x1_2951x18_78_S_0" localSheetId="15" hidden="1">Income!$AI$25</definedName>
    <definedName name="SD_161x1_2935x1_2951x18_79_S_0" localSheetId="15" hidden="1">Income!$AW$25</definedName>
    <definedName name="SD_161x1_2935x1_2951x18_80_S_0" localSheetId="15" hidden="1">Income!$AJ$25</definedName>
    <definedName name="SD_161x1_2935x1_2951x18_81_S_0" localSheetId="15" hidden="1">Income!$AX$25</definedName>
    <definedName name="SD_161x1_2935x1_2951x18_82_S_0" localSheetId="15" hidden="1">Income!$AK$25</definedName>
    <definedName name="SD_161x1_2935x1_2951x18_83_S_0" localSheetId="15" hidden="1">Income!$AY$25</definedName>
    <definedName name="SD_161x1_2935x1_2951x18_84_S_0" localSheetId="15" hidden="1">Income!$AL$25</definedName>
    <definedName name="SD_161x1_2935x1_2951x18_91_B_1" localSheetId="15" hidden="1">Income!$B$25</definedName>
    <definedName name="SD_161x1_2935x1_2951x18_93_S_1" localSheetId="15" hidden="1">Income!$AN$25</definedName>
    <definedName name="SD_161x1_2935x1_2951x19_101_S_1" localSheetId="15" hidden="1">Income!$L$26</definedName>
    <definedName name="SD_161x1_2935x1_2951x19_107_S_0" localSheetId="15" hidden="1">Income!$H$26</definedName>
    <definedName name="SD_161x1_2935x1_2951x19_109_S_1" localSheetId="15" hidden="1">Income!$G$26</definedName>
    <definedName name="SD_161x1_2935x1_2951x19_52_S_0" localSheetId="15" hidden="1">Income!$C$26</definedName>
    <definedName name="SD_161x1_2935x1_2951x19_53_S_0" localSheetId="15" hidden="1">Income!$D$26</definedName>
    <definedName name="SD_161x1_2935x1_2951x19_54_S_0" localSheetId="15" hidden="1">Income!$F$26</definedName>
    <definedName name="SD_161x1_2935x1_2951x19_57_S_0" localSheetId="15" hidden="1">Income!$AM$26</definedName>
    <definedName name="SD_161x1_2935x1_2951x19_58_S_0" localSheetId="15" hidden="1">Income!$AR$26</definedName>
    <definedName name="SD_161x1_2935x1_2951x19_59_S_0" localSheetId="15" hidden="1">Income!$AP$26</definedName>
    <definedName name="SD_161x1_2935x1_2951x19_60_S_0" localSheetId="15" hidden="1">Income!$AQ$26</definedName>
    <definedName name="SD_161x1_2935x1_2951x19_61_S_0" localSheetId="15" hidden="1">Income!$AA$26</definedName>
    <definedName name="SD_161x1_2935x1_2951x19_62_S_0" localSheetId="15" hidden="1">Income!$X$26</definedName>
    <definedName name="SD_161x1_2935x1_2951x19_63_S_0" localSheetId="15" hidden="1">Income!$AD$26</definedName>
    <definedName name="SD_161x1_2935x1_2951x19_64_S_0" localSheetId="15" hidden="1">Income!$AG$26</definedName>
    <definedName name="SD_161x1_2935x1_2951x19_65_S_0" localSheetId="15" hidden="1">Income!$AF$26</definedName>
    <definedName name="SD_161x1_2935x1_2951x19_66_S_0" localSheetId="15" hidden="1">Income!$V$26</definedName>
    <definedName name="SD_161x1_2935x1_2951x19_67_S_0" localSheetId="15" hidden="1">Income!$W$26</definedName>
    <definedName name="SD_161x1_2935x1_2951x19_68_S_0" localSheetId="15" hidden="1">Income!$Z$26</definedName>
    <definedName name="SD_161x1_2935x1_2951x19_69_S_0" localSheetId="15" hidden="1">Income!$Y$26</definedName>
    <definedName name="SD_161x1_2935x1_2951x19_70_S_0" localSheetId="15" hidden="1">Income!$AB$26</definedName>
    <definedName name="SD_161x1_2935x1_2951x19_71_S_0" localSheetId="15" hidden="1">Income!$AC$26</definedName>
    <definedName name="SD_161x1_2935x1_2951x19_72_S_0" localSheetId="15" hidden="1">Income!$AE$26</definedName>
    <definedName name="SD_161x1_2935x1_2951x19_73_S_0" localSheetId="15" hidden="1">Income!$T$26</definedName>
    <definedName name="SD_161x1_2935x1_2951x19_74_B_0" localSheetId="15" hidden="1">Income!$U$26</definedName>
    <definedName name="SD_161x1_2935x1_2951x19_75_S_0" localSheetId="15" hidden="1">Income!$AU$26</definedName>
    <definedName name="SD_161x1_2935x1_2951x19_76_S_0" localSheetId="15" hidden="1">Income!$AH$26</definedName>
    <definedName name="SD_161x1_2935x1_2951x19_77_S_0" localSheetId="15" hidden="1">Income!$AV$26</definedName>
    <definedName name="SD_161x1_2935x1_2951x19_78_S_0" localSheetId="15" hidden="1">Income!$AI$26</definedName>
    <definedName name="SD_161x1_2935x1_2951x19_79_S_0" localSheetId="15" hidden="1">Income!$AW$26</definedName>
    <definedName name="SD_161x1_2935x1_2951x19_80_S_0" localSheetId="15" hidden="1">Income!$AJ$26</definedName>
    <definedName name="SD_161x1_2935x1_2951x19_81_S_0" localSheetId="15" hidden="1">Income!$AX$26</definedName>
    <definedName name="SD_161x1_2935x1_2951x19_82_S_0" localSheetId="15" hidden="1">Income!$AK$26</definedName>
    <definedName name="SD_161x1_2935x1_2951x19_83_S_0" localSheetId="15" hidden="1">Income!$AY$26</definedName>
    <definedName name="SD_161x1_2935x1_2951x19_84_S_0" localSheetId="15" hidden="1">Income!$AL$26</definedName>
    <definedName name="SD_161x1_2935x1_2951x19_91_B_1" localSheetId="15" hidden="1">Income!$B$26</definedName>
    <definedName name="SD_161x1_2935x1_2951x19_93_S_1" localSheetId="15" hidden="1">Income!$AN$26</definedName>
    <definedName name="SD_161x1_2935x1_2951x2_101_S_1" localSheetId="15" hidden="1">Income!$L$9</definedName>
    <definedName name="SD_161x1_2935x1_2951x2_107_S_0" localSheetId="15" hidden="1">Income!$H$9</definedName>
    <definedName name="SD_161x1_2935x1_2951x2_109_S_1" localSheetId="15" hidden="1">Income!$G$9</definedName>
    <definedName name="SD_161x1_2935x1_2951x2_52_S_0" localSheetId="15" hidden="1">Income!$C$9</definedName>
    <definedName name="SD_161x1_2935x1_2951x2_53_S_0" localSheetId="15" hidden="1">Income!$D$9</definedName>
    <definedName name="SD_161x1_2935x1_2951x2_54_S_0" localSheetId="15" hidden="1">Income!$F$9</definedName>
    <definedName name="SD_161x1_2935x1_2951x2_57_S_0" localSheetId="15" hidden="1">Income!$AM$9</definedName>
    <definedName name="SD_161x1_2935x1_2951x2_58_S_0" localSheetId="15" hidden="1">Income!$AR$9</definedName>
    <definedName name="SD_161x1_2935x1_2951x2_59_S_0" localSheetId="15" hidden="1">Income!$AP$9</definedName>
    <definedName name="SD_161x1_2935x1_2951x2_60_S_0" localSheetId="15" hidden="1">Income!$AQ$9</definedName>
    <definedName name="SD_161x1_2935x1_2951x2_61_S_0" localSheetId="15" hidden="1">Income!$AA$9</definedName>
    <definedName name="SD_161x1_2935x1_2951x2_62_S_0" localSheetId="15" hidden="1">Income!$X$9</definedName>
    <definedName name="SD_161x1_2935x1_2951x2_63_S_0" localSheetId="15" hidden="1">Income!$AD$9</definedName>
    <definedName name="SD_161x1_2935x1_2951x2_64_S_0" localSheetId="15" hidden="1">Income!$AG$9</definedName>
    <definedName name="SD_161x1_2935x1_2951x2_65_S_0" localSheetId="15" hidden="1">Income!$AF$9</definedName>
    <definedName name="SD_161x1_2935x1_2951x2_66_S_0" localSheetId="15" hidden="1">Income!$V$9</definedName>
    <definedName name="SD_161x1_2935x1_2951x2_67_S_0" localSheetId="15" hidden="1">Income!$W$9</definedName>
    <definedName name="SD_161x1_2935x1_2951x2_68_S_0" localSheetId="15" hidden="1">Income!$Z$9</definedName>
    <definedName name="SD_161x1_2935x1_2951x2_69_S_0" localSheetId="15" hidden="1">Income!$Y$9</definedName>
    <definedName name="SD_161x1_2935x1_2951x2_70_S_0" localSheetId="15" hidden="1">Income!$AB$9</definedName>
    <definedName name="SD_161x1_2935x1_2951x2_71_S_0" localSheetId="15" hidden="1">Income!$AC$9</definedName>
    <definedName name="SD_161x1_2935x1_2951x2_72_S_0" localSheetId="15" hidden="1">Income!$AE$9</definedName>
    <definedName name="SD_161x1_2935x1_2951x2_73_S_0" localSheetId="15" hidden="1">Income!$T$9</definedName>
    <definedName name="SD_161x1_2935x1_2951x2_74_B_0" localSheetId="15" hidden="1">Income!$U$9</definedName>
    <definedName name="SD_161x1_2935x1_2951x2_75_S_0" localSheetId="15" hidden="1">Income!$AU$9</definedName>
    <definedName name="SD_161x1_2935x1_2951x2_76_S_0" localSheetId="15" hidden="1">Income!$AH$9</definedName>
    <definedName name="SD_161x1_2935x1_2951x2_77_S_0" localSheetId="15" hidden="1">Income!$AV$9</definedName>
    <definedName name="SD_161x1_2935x1_2951x2_78_S_0" localSheetId="15" hidden="1">Income!$AI$9</definedName>
    <definedName name="SD_161x1_2935x1_2951x2_79_S_0" localSheetId="15" hidden="1">Income!$AW$9</definedName>
    <definedName name="SD_161x1_2935x1_2951x2_80_S_0" localSheetId="15" hidden="1">Income!$AJ$9</definedName>
    <definedName name="SD_161x1_2935x1_2951x2_81_S_0" localSheetId="15" hidden="1">Income!$AX$9</definedName>
    <definedName name="SD_161x1_2935x1_2951x2_82_S_0" localSheetId="15" hidden="1">Income!$AK$9</definedName>
    <definedName name="SD_161x1_2935x1_2951x2_83_S_0" localSheetId="15" hidden="1">Income!$AY$9</definedName>
    <definedName name="SD_161x1_2935x1_2951x2_84_S_0" localSheetId="15" hidden="1">Income!$AL$9</definedName>
    <definedName name="SD_161x1_2935x1_2951x2_91_S_1" localSheetId="15" hidden="1">Income!$B$9</definedName>
    <definedName name="SD_161x1_2935x1_2951x2_93_S_1" localSheetId="15" hidden="1">Income!$AN$9</definedName>
    <definedName name="SD_161x1_2935x1_2951x20_101_S_1" localSheetId="15" hidden="1">Income!$L$27</definedName>
    <definedName name="SD_161x1_2935x1_2951x20_107_S_0" localSheetId="15" hidden="1">Income!$H$27</definedName>
    <definedName name="SD_161x1_2935x1_2951x20_109_S_1" localSheetId="15" hidden="1">Income!$G$27</definedName>
    <definedName name="SD_161x1_2935x1_2951x20_52_S_0" localSheetId="15" hidden="1">Income!$C$27</definedName>
    <definedName name="SD_161x1_2935x1_2951x20_53_S_0" localSheetId="15" hidden="1">Income!$D$27</definedName>
    <definedName name="SD_161x1_2935x1_2951x20_54_S_0" localSheetId="15" hidden="1">Income!$F$27</definedName>
    <definedName name="SD_161x1_2935x1_2951x20_57_S_0" localSheetId="15" hidden="1">Income!$AM$27</definedName>
    <definedName name="SD_161x1_2935x1_2951x20_58_S_0" localSheetId="15" hidden="1">Income!$AR$27</definedName>
    <definedName name="SD_161x1_2935x1_2951x20_59_S_0" localSheetId="15" hidden="1">Income!$AP$27</definedName>
    <definedName name="SD_161x1_2935x1_2951x20_60_S_0" localSheetId="15" hidden="1">Income!$AQ$27</definedName>
    <definedName name="SD_161x1_2935x1_2951x20_61_S_0" localSheetId="15" hidden="1">Income!$AA$27</definedName>
    <definedName name="SD_161x1_2935x1_2951x20_62_S_0" localSheetId="15" hidden="1">Income!$X$27</definedName>
    <definedName name="SD_161x1_2935x1_2951x20_63_S_0" localSheetId="15" hidden="1">Income!$AD$27</definedName>
    <definedName name="SD_161x1_2935x1_2951x20_64_S_0" localSheetId="15" hidden="1">Income!$AG$27</definedName>
    <definedName name="SD_161x1_2935x1_2951x20_65_S_0" localSheetId="15" hidden="1">Income!$AF$27</definedName>
    <definedName name="SD_161x1_2935x1_2951x20_66_S_0" localSheetId="15" hidden="1">Income!$V$27</definedName>
    <definedName name="SD_161x1_2935x1_2951x20_67_S_0" localSheetId="15" hidden="1">Income!$W$27</definedName>
    <definedName name="SD_161x1_2935x1_2951x20_68_S_0" localSheetId="15" hidden="1">Income!$Z$27</definedName>
    <definedName name="SD_161x1_2935x1_2951x20_69_S_0" localSheetId="15" hidden="1">Income!$Y$27</definedName>
    <definedName name="SD_161x1_2935x1_2951x20_70_S_0" localSheetId="15" hidden="1">Income!$AB$27</definedName>
    <definedName name="SD_161x1_2935x1_2951x20_71_S_0" localSheetId="15" hidden="1">Income!$AC$27</definedName>
    <definedName name="SD_161x1_2935x1_2951x20_72_S_0" localSheetId="15" hidden="1">Income!$AE$27</definedName>
    <definedName name="SD_161x1_2935x1_2951x20_73_S_0" localSheetId="15" hidden="1">Income!$T$27</definedName>
    <definedName name="SD_161x1_2935x1_2951x20_74_B_0" localSheetId="15" hidden="1">Income!$U$27</definedName>
    <definedName name="SD_161x1_2935x1_2951x20_75_S_0" localSheetId="15" hidden="1">Income!$AU$27</definedName>
    <definedName name="SD_161x1_2935x1_2951x20_76_S_0" localSheetId="15" hidden="1">Income!$AH$27</definedName>
    <definedName name="SD_161x1_2935x1_2951x20_77_S_0" localSheetId="15" hidden="1">Income!$AV$27</definedName>
    <definedName name="SD_161x1_2935x1_2951x20_78_S_0" localSheetId="15" hidden="1">Income!$AI$27</definedName>
    <definedName name="SD_161x1_2935x1_2951x20_79_S_0" localSheetId="15" hidden="1">Income!$AW$27</definedName>
    <definedName name="SD_161x1_2935x1_2951x20_80_S_0" localSheetId="15" hidden="1">Income!$AJ$27</definedName>
    <definedName name="SD_161x1_2935x1_2951x20_81_S_0" localSheetId="15" hidden="1">Income!$AX$27</definedName>
    <definedName name="SD_161x1_2935x1_2951x20_82_S_0" localSheetId="15" hidden="1">Income!$AK$27</definedName>
    <definedName name="SD_161x1_2935x1_2951x20_83_S_0" localSheetId="15" hidden="1">Income!$AY$27</definedName>
    <definedName name="SD_161x1_2935x1_2951x20_84_S_0" localSheetId="15" hidden="1">Income!$AL$27</definedName>
    <definedName name="SD_161x1_2935x1_2951x20_91_B_1" localSheetId="15" hidden="1">Income!$B$27</definedName>
    <definedName name="SD_161x1_2935x1_2951x20_93_S_1" localSheetId="15" hidden="1">Income!$AN$27</definedName>
    <definedName name="SD_161x1_2935x1_2951x21_101_S_1" localSheetId="15" hidden="1">Income!$L$28</definedName>
    <definedName name="SD_161x1_2935x1_2951x21_107_S_0" localSheetId="15" hidden="1">Income!$H$28</definedName>
    <definedName name="SD_161x1_2935x1_2951x21_109_S_1" localSheetId="15" hidden="1">Income!$G$28</definedName>
    <definedName name="SD_161x1_2935x1_2951x21_52_S_0" localSheetId="15" hidden="1">Income!$C$28</definedName>
    <definedName name="SD_161x1_2935x1_2951x21_53_S_0" localSheetId="15" hidden="1">Income!$D$28</definedName>
    <definedName name="SD_161x1_2935x1_2951x21_54_S_0" localSheetId="15" hidden="1">Income!$F$28</definedName>
    <definedName name="SD_161x1_2935x1_2951x21_57_S_0" localSheetId="15" hidden="1">Income!$AM$28</definedName>
    <definedName name="SD_161x1_2935x1_2951x21_58_S_0" localSheetId="15" hidden="1">Income!$AR$28</definedName>
    <definedName name="SD_161x1_2935x1_2951x21_59_S_0" localSheetId="15" hidden="1">Income!$AP$28</definedName>
    <definedName name="SD_161x1_2935x1_2951x21_60_S_0" localSheetId="15" hidden="1">Income!$AQ$28</definedName>
    <definedName name="SD_161x1_2935x1_2951x21_61_S_0" localSheetId="15" hidden="1">Income!$AA$28</definedName>
    <definedName name="SD_161x1_2935x1_2951x21_62_S_0" localSheetId="15" hidden="1">Income!$X$28</definedName>
    <definedName name="SD_161x1_2935x1_2951x21_63_S_0" localSheetId="15" hidden="1">Income!$AD$28</definedName>
    <definedName name="SD_161x1_2935x1_2951x21_64_S_0" localSheetId="15" hidden="1">Income!$AG$28</definedName>
    <definedName name="SD_161x1_2935x1_2951x21_65_S_0" localSheetId="15" hidden="1">Income!$AF$28</definedName>
    <definedName name="SD_161x1_2935x1_2951x21_66_S_0" localSheetId="15" hidden="1">Income!$V$28</definedName>
    <definedName name="SD_161x1_2935x1_2951x21_67_S_0" localSheetId="15" hidden="1">Income!$W$28</definedName>
    <definedName name="SD_161x1_2935x1_2951x21_68_S_0" localSheetId="15" hidden="1">Income!$Z$28</definedName>
    <definedName name="SD_161x1_2935x1_2951x21_69_S_0" localSheetId="15" hidden="1">Income!$Y$28</definedName>
    <definedName name="SD_161x1_2935x1_2951x21_70_S_0" localSheetId="15" hidden="1">Income!$AB$28</definedName>
    <definedName name="SD_161x1_2935x1_2951x21_71_S_0" localSheetId="15" hidden="1">Income!$AC$28</definedName>
    <definedName name="SD_161x1_2935x1_2951x21_72_S_0" localSheetId="15" hidden="1">Income!$AE$28</definedName>
    <definedName name="SD_161x1_2935x1_2951x21_73_S_0" localSheetId="15" hidden="1">Income!$T$28</definedName>
    <definedName name="SD_161x1_2935x1_2951x21_74_B_0" localSheetId="15" hidden="1">Income!$U$28</definedName>
    <definedName name="SD_161x1_2935x1_2951x21_75_S_0" localSheetId="15" hidden="1">Income!$AU$28</definedName>
    <definedName name="SD_161x1_2935x1_2951x21_76_S_0" localSheetId="15" hidden="1">Income!$AH$28</definedName>
    <definedName name="SD_161x1_2935x1_2951x21_77_S_0" localSheetId="15" hidden="1">Income!$AV$28</definedName>
    <definedName name="SD_161x1_2935x1_2951x21_78_S_0" localSheetId="15" hidden="1">Income!$AI$28</definedName>
    <definedName name="SD_161x1_2935x1_2951x21_79_S_0" localSheetId="15" hidden="1">Income!$AW$28</definedName>
    <definedName name="SD_161x1_2935x1_2951x21_80_S_0" localSheetId="15" hidden="1">Income!$AJ$28</definedName>
    <definedName name="SD_161x1_2935x1_2951x21_81_S_0" localSheetId="15" hidden="1">Income!$AX$28</definedName>
    <definedName name="SD_161x1_2935x1_2951x21_82_S_0" localSheetId="15" hidden="1">Income!$AK$28</definedName>
    <definedName name="SD_161x1_2935x1_2951x21_83_S_0" localSheetId="15" hidden="1">Income!$AY$28</definedName>
    <definedName name="SD_161x1_2935x1_2951x21_84_S_0" localSheetId="15" hidden="1">Income!$AL$28</definedName>
    <definedName name="SD_161x1_2935x1_2951x21_91_B_1" localSheetId="15" hidden="1">Income!$B$28</definedName>
    <definedName name="SD_161x1_2935x1_2951x21_93_S_1" localSheetId="15" hidden="1">Income!$AN$28</definedName>
    <definedName name="SD_161x1_2935x1_2951x22_101_S_1" localSheetId="15" hidden="1">Income!$L$29</definedName>
    <definedName name="SD_161x1_2935x1_2951x22_107_S_0" localSheetId="15" hidden="1">Income!$H$29</definedName>
    <definedName name="SD_161x1_2935x1_2951x22_109_S_1" localSheetId="15" hidden="1">Income!$G$29</definedName>
    <definedName name="SD_161x1_2935x1_2951x22_52_S_0" localSheetId="15" hidden="1">Income!$C$29</definedName>
    <definedName name="SD_161x1_2935x1_2951x22_53_S_0" localSheetId="15" hidden="1">Income!$D$29</definedName>
    <definedName name="SD_161x1_2935x1_2951x22_54_S_0" localSheetId="15" hidden="1">Income!$F$29</definedName>
    <definedName name="SD_161x1_2935x1_2951x22_57_S_0" localSheetId="15" hidden="1">Income!$AM$29</definedName>
    <definedName name="SD_161x1_2935x1_2951x22_58_S_0" localSheetId="15" hidden="1">Income!$AR$29</definedName>
    <definedName name="SD_161x1_2935x1_2951x22_59_S_0" localSheetId="15" hidden="1">Income!$AP$29</definedName>
    <definedName name="SD_161x1_2935x1_2951x22_60_S_0" localSheetId="15" hidden="1">Income!$AQ$29</definedName>
    <definedName name="SD_161x1_2935x1_2951x22_61_S_0" localSheetId="15" hidden="1">Income!$AA$29</definedName>
    <definedName name="SD_161x1_2935x1_2951x22_62_S_0" localSheetId="15" hidden="1">Income!$X$29</definedName>
    <definedName name="SD_161x1_2935x1_2951x22_63_S_0" localSheetId="15" hidden="1">Income!$AD$29</definedName>
    <definedName name="SD_161x1_2935x1_2951x22_64_S_0" localSheetId="15" hidden="1">Income!$AG$29</definedName>
    <definedName name="SD_161x1_2935x1_2951x22_65_S_0" localSheetId="15" hidden="1">Income!$AF$29</definedName>
    <definedName name="SD_161x1_2935x1_2951x22_66_S_0" localSheetId="15" hidden="1">Income!$V$29</definedName>
    <definedName name="SD_161x1_2935x1_2951x22_67_S_0" localSheetId="15" hidden="1">Income!$W$29</definedName>
    <definedName name="SD_161x1_2935x1_2951x22_68_S_0" localSheetId="15" hidden="1">Income!$Z$29</definedName>
    <definedName name="SD_161x1_2935x1_2951x22_69_S_0" localSheetId="15" hidden="1">Income!$Y$29</definedName>
    <definedName name="SD_161x1_2935x1_2951x22_70_S_0" localSheetId="15" hidden="1">Income!$AB$29</definedName>
    <definedName name="SD_161x1_2935x1_2951x22_71_S_0" localSheetId="15" hidden="1">Income!$AC$29</definedName>
    <definedName name="SD_161x1_2935x1_2951x22_72_S_0" localSheetId="15" hidden="1">Income!$AE$29</definedName>
    <definedName name="SD_161x1_2935x1_2951x22_73_S_0" localSheetId="15" hidden="1">Income!$T$29</definedName>
    <definedName name="SD_161x1_2935x1_2951x22_74_B_0" localSheetId="15" hidden="1">Income!$U$29</definedName>
    <definedName name="SD_161x1_2935x1_2951x22_75_S_0" localSheetId="15" hidden="1">Income!$AU$29</definedName>
    <definedName name="SD_161x1_2935x1_2951x22_76_S_0" localSheetId="15" hidden="1">Income!$AH$29</definedName>
    <definedName name="SD_161x1_2935x1_2951x22_77_S_0" localSheetId="15" hidden="1">Income!$AV$29</definedName>
    <definedName name="SD_161x1_2935x1_2951x22_78_S_0" localSheetId="15" hidden="1">Income!$AI$29</definedName>
    <definedName name="SD_161x1_2935x1_2951x22_79_S_0" localSheetId="15" hidden="1">Income!$AW$29</definedName>
    <definedName name="SD_161x1_2935x1_2951x22_80_S_0" localSheetId="15" hidden="1">Income!$AJ$29</definedName>
    <definedName name="SD_161x1_2935x1_2951x22_81_S_0" localSheetId="15" hidden="1">Income!$AX$29</definedName>
    <definedName name="SD_161x1_2935x1_2951x22_82_S_0" localSheetId="15" hidden="1">Income!$AK$29</definedName>
    <definedName name="SD_161x1_2935x1_2951x22_83_S_0" localSheetId="15" hidden="1">Income!$AY$29</definedName>
    <definedName name="SD_161x1_2935x1_2951x22_84_S_0" localSheetId="15" hidden="1">Income!$AL$29</definedName>
    <definedName name="SD_161x1_2935x1_2951x22_91_B_1" localSheetId="15" hidden="1">Income!$B$29</definedName>
    <definedName name="SD_161x1_2935x1_2951x22_93_S_1" localSheetId="15" hidden="1">Income!$AN$29</definedName>
    <definedName name="SD_161x1_2935x1_2951x23_101_S_1" localSheetId="15" hidden="1">Income!$L$30</definedName>
    <definedName name="SD_161x1_2935x1_2951x23_107_S_0" localSheetId="15" hidden="1">Income!$H$30</definedName>
    <definedName name="SD_161x1_2935x1_2951x23_109_S_1" localSheetId="15" hidden="1">Income!$G$30</definedName>
    <definedName name="SD_161x1_2935x1_2951x23_52_S_0" localSheetId="15" hidden="1">Income!$C$30</definedName>
    <definedName name="SD_161x1_2935x1_2951x23_53_S_0" localSheetId="15" hidden="1">Income!$D$30</definedName>
    <definedName name="SD_161x1_2935x1_2951x23_54_S_0" localSheetId="15" hidden="1">Income!$F$30</definedName>
    <definedName name="SD_161x1_2935x1_2951x23_57_S_0" localSheetId="15" hidden="1">Income!$AM$30</definedName>
    <definedName name="SD_161x1_2935x1_2951x23_58_S_0" localSheetId="15" hidden="1">Income!$AR$30</definedName>
    <definedName name="SD_161x1_2935x1_2951x23_59_S_0" localSheetId="15" hidden="1">Income!$AP$30</definedName>
    <definedName name="SD_161x1_2935x1_2951x23_60_S_0" localSheetId="15" hidden="1">Income!$AQ$30</definedName>
    <definedName name="SD_161x1_2935x1_2951x23_61_S_0" localSheetId="15" hidden="1">Income!$AA$30</definedName>
    <definedName name="SD_161x1_2935x1_2951x23_62_S_0" localSheetId="15" hidden="1">Income!$X$30</definedName>
    <definedName name="SD_161x1_2935x1_2951x23_63_S_0" localSheetId="15" hidden="1">Income!$AD$30</definedName>
    <definedName name="SD_161x1_2935x1_2951x23_64_S_0" localSheetId="15" hidden="1">Income!$AG$30</definedName>
    <definedName name="SD_161x1_2935x1_2951x23_65_S_0" localSheetId="15" hidden="1">Income!$AF$30</definedName>
    <definedName name="SD_161x1_2935x1_2951x23_66_S_0" localSheetId="15" hidden="1">Income!$V$30</definedName>
    <definedName name="SD_161x1_2935x1_2951x23_67_S_0" localSheetId="15" hidden="1">Income!$W$30</definedName>
    <definedName name="SD_161x1_2935x1_2951x23_68_S_0" localSheetId="15" hidden="1">Income!$Z$30</definedName>
    <definedName name="SD_161x1_2935x1_2951x23_69_S_0" localSheetId="15" hidden="1">Income!$Y$30</definedName>
    <definedName name="SD_161x1_2935x1_2951x23_70_S_0" localSheetId="15" hidden="1">Income!$AB$30</definedName>
    <definedName name="SD_161x1_2935x1_2951x23_71_S_0" localSheetId="15" hidden="1">Income!$AC$30</definedName>
    <definedName name="SD_161x1_2935x1_2951x23_72_S_0" localSheetId="15" hidden="1">Income!$AE$30</definedName>
    <definedName name="SD_161x1_2935x1_2951x23_73_S_0" localSheetId="15" hidden="1">Income!$T$30</definedName>
    <definedName name="SD_161x1_2935x1_2951x23_74_B_0" localSheetId="15" hidden="1">Income!$U$30</definedName>
    <definedName name="SD_161x1_2935x1_2951x23_75_S_0" localSheetId="15" hidden="1">Income!$AU$30</definedName>
    <definedName name="SD_161x1_2935x1_2951x23_76_S_0" localSheetId="15" hidden="1">Income!$AH$30</definedName>
    <definedName name="SD_161x1_2935x1_2951x23_77_S_0" localSheetId="15" hidden="1">Income!$AV$30</definedName>
    <definedName name="SD_161x1_2935x1_2951x23_78_S_0" localSheetId="15" hidden="1">Income!$AI$30</definedName>
    <definedName name="SD_161x1_2935x1_2951x23_79_S_0" localSheetId="15" hidden="1">Income!$AW$30</definedName>
    <definedName name="SD_161x1_2935x1_2951x23_80_S_0" localSheetId="15" hidden="1">Income!$AJ$30</definedName>
    <definedName name="SD_161x1_2935x1_2951x23_81_S_0" localSheetId="15" hidden="1">Income!$AX$30</definedName>
    <definedName name="SD_161x1_2935x1_2951x23_82_S_0" localSheetId="15" hidden="1">Income!$AK$30</definedName>
    <definedName name="SD_161x1_2935x1_2951x23_83_S_0" localSheetId="15" hidden="1">Income!$AY$30</definedName>
    <definedName name="SD_161x1_2935x1_2951x23_84_S_0" localSheetId="15" hidden="1">Income!$AL$30</definedName>
    <definedName name="SD_161x1_2935x1_2951x23_91_B_1" localSheetId="15" hidden="1">Income!$B$30</definedName>
    <definedName name="SD_161x1_2935x1_2951x23_93_S_1" localSheetId="15" hidden="1">Income!$AN$30</definedName>
    <definedName name="SD_161x1_2935x1_2951x24_101_S_1" localSheetId="15" hidden="1">Income!$L$31</definedName>
    <definedName name="SD_161x1_2935x1_2951x24_107_S_0" localSheetId="15" hidden="1">Income!$H$31</definedName>
    <definedName name="SD_161x1_2935x1_2951x24_109_S_1" localSheetId="15" hidden="1">Income!$G$31</definedName>
    <definedName name="SD_161x1_2935x1_2951x24_52_S_0" localSheetId="15" hidden="1">Income!$C$31</definedName>
    <definedName name="SD_161x1_2935x1_2951x24_53_S_0" localSheetId="15" hidden="1">Income!$D$31</definedName>
    <definedName name="SD_161x1_2935x1_2951x24_54_S_0" localSheetId="15" hidden="1">Income!$F$31</definedName>
    <definedName name="SD_161x1_2935x1_2951x24_57_S_0" localSheetId="15" hidden="1">Income!$AM$31</definedName>
    <definedName name="SD_161x1_2935x1_2951x24_58_S_0" localSheetId="15" hidden="1">Income!$AR$31</definedName>
    <definedName name="SD_161x1_2935x1_2951x24_59_S_0" localSheetId="15" hidden="1">Income!$AP$31</definedName>
    <definedName name="SD_161x1_2935x1_2951x24_60_S_0" localSheetId="15" hidden="1">Income!$AQ$31</definedName>
    <definedName name="SD_161x1_2935x1_2951x24_61_S_0" localSheetId="15" hidden="1">Income!$AA$31</definedName>
    <definedName name="SD_161x1_2935x1_2951x24_62_S_0" localSheetId="15" hidden="1">Income!$X$31</definedName>
    <definedName name="SD_161x1_2935x1_2951x24_63_S_0" localSheetId="15" hidden="1">Income!$AD$31</definedName>
    <definedName name="SD_161x1_2935x1_2951x24_64_S_0" localSheetId="15" hidden="1">Income!$AG$31</definedName>
    <definedName name="SD_161x1_2935x1_2951x24_65_S_0" localSheetId="15" hidden="1">Income!$AF$31</definedName>
    <definedName name="SD_161x1_2935x1_2951x24_66_S_0" localSheetId="15" hidden="1">Income!$V$31</definedName>
    <definedName name="SD_161x1_2935x1_2951x24_67_S_0" localSheetId="15" hidden="1">Income!$W$31</definedName>
    <definedName name="SD_161x1_2935x1_2951x24_68_S_0" localSheetId="15" hidden="1">Income!$Z$31</definedName>
    <definedName name="SD_161x1_2935x1_2951x24_69_S_0" localSheetId="15" hidden="1">Income!$Y$31</definedName>
    <definedName name="SD_161x1_2935x1_2951x24_70_S_0" localSheetId="15" hidden="1">Income!$AB$31</definedName>
    <definedName name="SD_161x1_2935x1_2951x24_71_S_0" localSheetId="15" hidden="1">Income!$AC$31</definedName>
    <definedName name="SD_161x1_2935x1_2951x24_72_S_0" localSheetId="15" hidden="1">Income!$AE$31</definedName>
    <definedName name="SD_161x1_2935x1_2951x24_73_S_0" localSheetId="15" hidden="1">Income!$T$31</definedName>
    <definedName name="SD_161x1_2935x1_2951x24_74_B_0" localSheetId="15" hidden="1">Income!$U$31</definedName>
    <definedName name="SD_161x1_2935x1_2951x24_75_S_0" localSheetId="15" hidden="1">Income!$AU$31</definedName>
    <definedName name="SD_161x1_2935x1_2951x24_76_S_0" localSheetId="15" hidden="1">Income!$AH$31</definedName>
    <definedName name="SD_161x1_2935x1_2951x24_77_S_0" localSheetId="15" hidden="1">Income!$AV$31</definedName>
    <definedName name="SD_161x1_2935x1_2951x24_78_S_0" localSheetId="15" hidden="1">Income!$AI$31</definedName>
    <definedName name="SD_161x1_2935x1_2951x24_79_S_0" localSheetId="15" hidden="1">Income!$AW$31</definedName>
    <definedName name="SD_161x1_2935x1_2951x24_80_S_0" localSheetId="15" hidden="1">Income!$AJ$31</definedName>
    <definedName name="SD_161x1_2935x1_2951x24_81_S_0" localSheetId="15" hidden="1">Income!$AX$31</definedName>
    <definedName name="SD_161x1_2935x1_2951x24_82_S_0" localSheetId="15" hidden="1">Income!$AK$31</definedName>
    <definedName name="SD_161x1_2935x1_2951x24_83_S_0" localSheetId="15" hidden="1">Income!$AY$31</definedName>
    <definedName name="SD_161x1_2935x1_2951x24_84_S_0" localSheetId="15" hidden="1">Income!$AL$31</definedName>
    <definedName name="SD_161x1_2935x1_2951x24_91_B_1" localSheetId="15" hidden="1">Income!$B$31</definedName>
    <definedName name="SD_161x1_2935x1_2951x24_93_S_1" localSheetId="15" hidden="1">Income!$AN$31</definedName>
    <definedName name="SD_161x1_2935x1_2951x25_101_S_1" localSheetId="15" hidden="1">Income!$L$32</definedName>
    <definedName name="SD_161x1_2935x1_2951x25_107_S_0" localSheetId="15" hidden="1">Income!$H$32</definedName>
    <definedName name="SD_161x1_2935x1_2951x25_109_S_1" localSheetId="15" hidden="1">Income!$G$32</definedName>
    <definedName name="SD_161x1_2935x1_2951x25_52_S_0" localSheetId="15" hidden="1">Income!$C$32</definedName>
    <definedName name="SD_161x1_2935x1_2951x25_53_S_0" localSheetId="15" hidden="1">Income!$D$32</definedName>
    <definedName name="SD_161x1_2935x1_2951x25_54_S_0" localSheetId="15" hidden="1">Income!$F$32</definedName>
    <definedName name="SD_161x1_2935x1_2951x25_57_S_0" localSheetId="15" hidden="1">Income!$AM$32</definedName>
    <definedName name="SD_161x1_2935x1_2951x25_58_S_0" localSheetId="15" hidden="1">Income!$AR$32</definedName>
    <definedName name="SD_161x1_2935x1_2951x25_59_S_0" localSheetId="15" hidden="1">Income!$AP$32</definedName>
    <definedName name="SD_161x1_2935x1_2951x25_60_S_0" localSheetId="15" hidden="1">Income!$AQ$32</definedName>
    <definedName name="SD_161x1_2935x1_2951x25_61_S_0" localSheetId="15" hidden="1">Income!$AA$32</definedName>
    <definedName name="SD_161x1_2935x1_2951x25_62_S_0" localSheetId="15" hidden="1">Income!$X$32</definedName>
    <definedName name="SD_161x1_2935x1_2951x25_63_S_0" localSheetId="15" hidden="1">Income!$AD$32</definedName>
    <definedName name="SD_161x1_2935x1_2951x25_64_S_0" localSheetId="15" hidden="1">Income!$AG$32</definedName>
    <definedName name="SD_161x1_2935x1_2951x25_65_S_0" localSheetId="15" hidden="1">Income!$AF$32</definedName>
    <definedName name="SD_161x1_2935x1_2951x25_66_S_0" localSheetId="15" hidden="1">Income!$V$32</definedName>
    <definedName name="SD_161x1_2935x1_2951x25_67_S_0" localSheetId="15" hidden="1">Income!$W$32</definedName>
    <definedName name="SD_161x1_2935x1_2951x25_68_S_0" localSheetId="15" hidden="1">Income!$Z$32</definedName>
    <definedName name="SD_161x1_2935x1_2951x25_69_S_0" localSheetId="15" hidden="1">Income!$Y$32</definedName>
    <definedName name="SD_161x1_2935x1_2951x25_70_S_0" localSheetId="15" hidden="1">Income!$AB$32</definedName>
    <definedName name="SD_161x1_2935x1_2951x25_71_S_0" localSheetId="15" hidden="1">Income!$AC$32</definedName>
    <definedName name="SD_161x1_2935x1_2951x25_72_S_0" localSheetId="15" hidden="1">Income!$AE$32</definedName>
    <definedName name="SD_161x1_2935x1_2951x25_73_S_0" localSheetId="15" hidden="1">Income!$T$32</definedName>
    <definedName name="SD_161x1_2935x1_2951x25_74_B_0" localSheetId="15" hidden="1">Income!$U$32</definedName>
    <definedName name="SD_161x1_2935x1_2951x25_75_S_0" localSheetId="15" hidden="1">Income!$AU$32</definedName>
    <definedName name="SD_161x1_2935x1_2951x25_76_S_0" localSheetId="15" hidden="1">Income!$AH$32</definedName>
    <definedName name="SD_161x1_2935x1_2951x25_77_S_0" localSheetId="15" hidden="1">Income!$AV$32</definedName>
    <definedName name="SD_161x1_2935x1_2951x25_78_S_0" localSheetId="15" hidden="1">Income!$AI$32</definedName>
    <definedName name="SD_161x1_2935x1_2951x25_79_S_0" localSheetId="15" hidden="1">Income!$AW$32</definedName>
    <definedName name="SD_161x1_2935x1_2951x25_80_S_0" localSheetId="15" hidden="1">Income!$AJ$32</definedName>
    <definedName name="SD_161x1_2935x1_2951x25_81_S_0" localSheetId="15" hidden="1">Income!$AX$32</definedName>
    <definedName name="SD_161x1_2935x1_2951x25_82_S_0" localSheetId="15" hidden="1">Income!$AK$32</definedName>
    <definedName name="SD_161x1_2935x1_2951x25_83_S_0" localSheetId="15" hidden="1">Income!$AY$32</definedName>
    <definedName name="SD_161x1_2935x1_2951x25_84_S_0" localSheetId="15" hidden="1">Income!$AL$32</definedName>
    <definedName name="SD_161x1_2935x1_2951x25_91_B_1" localSheetId="15" hidden="1">Income!$B$32</definedName>
    <definedName name="SD_161x1_2935x1_2951x25_93_S_1" localSheetId="15" hidden="1">Income!$AN$32</definedName>
    <definedName name="SD_161x1_2935x1_2951x26_101_B_1" localSheetId="15" hidden="1">Income!$L$33</definedName>
    <definedName name="SD_161x1_2935x1_2951x26_107_B_0" localSheetId="15" hidden="1">Income!$H$33</definedName>
    <definedName name="SD_161x1_2935x1_2951x26_109_S_1" localSheetId="15" hidden="1">Income!$G$33</definedName>
    <definedName name="SD_161x1_2935x1_2951x26_52_B_0" localSheetId="15" hidden="1">Income!$C$33</definedName>
    <definedName name="SD_161x1_2935x1_2951x26_53_B_0" localSheetId="15" hidden="1">Income!$D$33</definedName>
    <definedName name="SD_161x1_2935x1_2951x26_54_B_0" localSheetId="15" hidden="1">Income!$F$33</definedName>
    <definedName name="SD_161x1_2935x1_2951x26_57_S_0" localSheetId="15" hidden="1">Income!$AM$33</definedName>
    <definedName name="SD_161x1_2935x1_2951x26_58_S_0" localSheetId="15" hidden="1">Income!$AR$33</definedName>
    <definedName name="SD_161x1_2935x1_2951x26_59_S_0" localSheetId="15" hidden="1">Income!$AP$33</definedName>
    <definedName name="SD_161x1_2935x1_2951x26_60_S_0" localSheetId="15" hidden="1">Income!$AQ$33</definedName>
    <definedName name="SD_161x1_2935x1_2951x26_61_B_0" localSheetId="15" hidden="1">Income!$AA$33</definedName>
    <definedName name="SD_161x1_2935x1_2951x26_62_B_0" localSheetId="15" hidden="1">Income!$X$33</definedName>
    <definedName name="SD_161x1_2935x1_2951x26_63_B_0" localSheetId="15" hidden="1">Income!$AD$33</definedName>
    <definedName name="SD_161x1_2935x1_2951x26_64_B_0" localSheetId="15" hidden="1">Income!$AG$33</definedName>
    <definedName name="SD_161x1_2935x1_2951x26_65_B_0" localSheetId="15" hidden="1">Income!$AF$33</definedName>
    <definedName name="SD_161x1_2935x1_2951x26_66_B_0" localSheetId="15" hidden="1">Income!$V$33</definedName>
    <definedName name="SD_161x1_2935x1_2951x26_67_B_0" localSheetId="15" hidden="1">Income!$W$33</definedName>
    <definedName name="SD_161x1_2935x1_2951x26_68_B_0" localSheetId="15" hidden="1">Income!$Z$33</definedName>
    <definedName name="SD_161x1_2935x1_2951x26_69_B_0" localSheetId="15" hidden="1">Income!$Y$33</definedName>
    <definedName name="SD_161x1_2935x1_2951x26_70_S_0" localSheetId="15" hidden="1">Income!$AB$33</definedName>
    <definedName name="SD_161x1_2935x1_2951x26_71_B_0" localSheetId="15" hidden="1">Income!$AC$33</definedName>
    <definedName name="SD_161x1_2935x1_2951x26_72_B_0" localSheetId="15" hidden="1">Income!$AE$33</definedName>
    <definedName name="SD_161x1_2935x1_2951x26_73_B_0" localSheetId="15" hidden="1">Income!$T$33</definedName>
    <definedName name="SD_161x1_2935x1_2951x26_74_B_0" localSheetId="15" hidden="1">Income!$U$33</definedName>
    <definedName name="SD_161x1_2935x1_2951x26_75_S_0" localSheetId="15" hidden="1">Income!$AU$33</definedName>
    <definedName name="SD_161x1_2935x1_2951x26_76_S_0" localSheetId="15" hidden="1">Income!$AH$33</definedName>
    <definedName name="SD_161x1_2935x1_2951x26_77_S_0" localSheetId="15" hidden="1">Income!$AV$33</definedName>
    <definedName name="SD_161x1_2935x1_2951x26_78_S_0" localSheetId="15" hidden="1">Income!$AI$33</definedName>
    <definedName name="SD_161x1_2935x1_2951x26_79_S_0" localSheetId="15" hidden="1">Income!$AW$33</definedName>
    <definedName name="SD_161x1_2935x1_2951x26_80_S_0" localSheetId="15" hidden="1">Income!$AJ$33</definedName>
    <definedName name="SD_161x1_2935x1_2951x26_81_S_0" localSheetId="15" hidden="1">Income!$AX$33</definedName>
    <definedName name="SD_161x1_2935x1_2951x26_82_S_0" localSheetId="15" hidden="1">Income!$AK$33</definedName>
    <definedName name="SD_161x1_2935x1_2951x26_83_S_0" localSheetId="15" hidden="1">Income!$AY$33</definedName>
    <definedName name="SD_161x1_2935x1_2951x26_84_S_0" localSheetId="15" hidden="1">Income!$AL$33</definedName>
    <definedName name="SD_161x1_2935x1_2951x26_91_B_1" localSheetId="15" hidden="1">Income!$B$33</definedName>
    <definedName name="SD_161x1_2935x1_2951x26_93_B_1" localSheetId="15" hidden="1">Income!$AN$33</definedName>
    <definedName name="SD_161x1_2935x1_2951x27_101_B_1" localSheetId="15" hidden="1">Income!$L$34</definedName>
    <definedName name="SD_161x1_2935x1_2951x27_107_B_0" localSheetId="15" hidden="1">Income!$H$34</definedName>
    <definedName name="SD_161x1_2935x1_2951x27_109_S_1" localSheetId="15" hidden="1">Income!$G$34</definedName>
    <definedName name="SD_161x1_2935x1_2951x27_52_B_0" localSheetId="15" hidden="1">Income!$C$34</definedName>
    <definedName name="SD_161x1_2935x1_2951x27_53_B_0" localSheetId="15" hidden="1">Income!$D$34</definedName>
    <definedName name="SD_161x1_2935x1_2951x27_54_B_0" localSheetId="15" hidden="1">Income!$F$34</definedName>
    <definedName name="SD_161x1_2935x1_2951x27_57_S_0" localSheetId="15" hidden="1">Income!$AM$34</definedName>
    <definedName name="SD_161x1_2935x1_2951x27_58_S_0" localSheetId="15" hidden="1">Income!$AR$34</definedName>
    <definedName name="SD_161x1_2935x1_2951x27_59_S_0" localSheetId="15" hidden="1">Income!$AP$34</definedName>
    <definedName name="SD_161x1_2935x1_2951x27_60_S_0" localSheetId="15" hidden="1">Income!$AQ$34</definedName>
    <definedName name="SD_161x1_2935x1_2951x27_61_B_0" localSheetId="15" hidden="1">Income!$AA$34</definedName>
    <definedName name="SD_161x1_2935x1_2951x27_62_B_0" localSheetId="15" hidden="1">Income!$X$34</definedName>
    <definedName name="SD_161x1_2935x1_2951x27_63_B_0" localSheetId="15" hidden="1">Income!$AD$34</definedName>
    <definedName name="SD_161x1_2935x1_2951x27_64_B_0" localSheetId="15" hidden="1">Income!$AG$34</definedName>
    <definedName name="SD_161x1_2935x1_2951x27_65_B_0" localSheetId="15" hidden="1">Income!$AF$34</definedName>
    <definedName name="SD_161x1_2935x1_2951x27_66_B_0" localSheetId="15" hidden="1">Income!$V$34</definedName>
    <definedName name="SD_161x1_2935x1_2951x27_67_B_0" localSheetId="15" hidden="1">Income!$W$34</definedName>
    <definedName name="SD_161x1_2935x1_2951x27_68_B_0" localSheetId="15" hidden="1">Income!$Z$34</definedName>
    <definedName name="SD_161x1_2935x1_2951x27_69_B_0" localSheetId="15" hidden="1">Income!$Y$34</definedName>
    <definedName name="SD_161x1_2935x1_2951x27_70_S_0" localSheetId="15" hidden="1">Income!$AB$34</definedName>
    <definedName name="SD_161x1_2935x1_2951x27_71_B_0" localSheetId="15" hidden="1">Income!$AC$34</definedName>
    <definedName name="SD_161x1_2935x1_2951x27_72_B_0" localSheetId="15" hidden="1">Income!$AE$34</definedName>
    <definedName name="SD_161x1_2935x1_2951x27_73_B_0" localSheetId="15" hidden="1">Income!$T$34</definedName>
    <definedName name="SD_161x1_2935x1_2951x27_74_B_0" localSheetId="15" hidden="1">Income!$U$34</definedName>
    <definedName name="SD_161x1_2935x1_2951x27_75_S_0" localSheetId="15" hidden="1">Income!$AU$34</definedName>
    <definedName name="SD_161x1_2935x1_2951x27_76_S_0" localSheetId="15" hidden="1">Income!$AH$34</definedName>
    <definedName name="SD_161x1_2935x1_2951x27_77_S_0" localSheetId="15" hidden="1">Income!$AV$34</definedName>
    <definedName name="SD_161x1_2935x1_2951x27_78_S_0" localSheetId="15" hidden="1">Income!$AI$34</definedName>
    <definedName name="SD_161x1_2935x1_2951x27_79_S_0" localSheetId="15" hidden="1">Income!$AW$34</definedName>
    <definedName name="SD_161x1_2935x1_2951x27_80_S_0" localSheetId="15" hidden="1">Income!$AJ$34</definedName>
    <definedName name="SD_161x1_2935x1_2951x27_81_S_0" localSheetId="15" hidden="1">Income!$AX$34</definedName>
    <definedName name="SD_161x1_2935x1_2951x27_82_S_0" localSheetId="15" hidden="1">Income!$AK$34</definedName>
    <definedName name="SD_161x1_2935x1_2951x27_83_S_0" localSheetId="15" hidden="1">Income!$AY$34</definedName>
    <definedName name="SD_161x1_2935x1_2951x27_84_S_0" localSheetId="15" hidden="1">Income!$AL$34</definedName>
    <definedName name="SD_161x1_2935x1_2951x27_91_B_1" localSheetId="15" hidden="1">Income!$B$34</definedName>
    <definedName name="SD_161x1_2935x1_2951x27_93_B_1" localSheetId="15" hidden="1">Income!$AN$34</definedName>
    <definedName name="SD_161x1_2935x1_2951x28_101_B_1" localSheetId="15" hidden="1">Income!$L$35</definedName>
    <definedName name="SD_161x1_2935x1_2951x28_107_B_0" localSheetId="15" hidden="1">Income!$H$35</definedName>
    <definedName name="SD_161x1_2935x1_2951x28_109_S_1" localSheetId="15" hidden="1">Income!$G$35</definedName>
    <definedName name="SD_161x1_2935x1_2951x28_52_B_0" localSheetId="15" hidden="1">Income!$C$35</definedName>
    <definedName name="SD_161x1_2935x1_2951x28_53_B_0" localSheetId="15" hidden="1">Income!$D$35</definedName>
    <definedName name="SD_161x1_2935x1_2951x28_54_B_0" localSheetId="15" hidden="1">Income!$F$35</definedName>
    <definedName name="SD_161x1_2935x1_2951x28_57_S_0" localSheetId="15" hidden="1">Income!$AM$35</definedName>
    <definedName name="SD_161x1_2935x1_2951x28_58_S_0" localSheetId="15" hidden="1">Income!$AR$35</definedName>
    <definedName name="SD_161x1_2935x1_2951x28_59_S_0" localSheetId="15" hidden="1">Income!$AP$35</definedName>
    <definedName name="SD_161x1_2935x1_2951x28_60_S_0" localSheetId="15" hidden="1">Income!$AQ$35</definedName>
    <definedName name="SD_161x1_2935x1_2951x28_61_B_0" localSheetId="15" hidden="1">Income!$AA$35</definedName>
    <definedName name="SD_161x1_2935x1_2951x28_62_B_0" localSheetId="15" hidden="1">Income!$X$35</definedName>
    <definedName name="SD_161x1_2935x1_2951x28_63_B_0" localSheetId="15" hidden="1">Income!$AD$35</definedName>
    <definedName name="SD_161x1_2935x1_2951x28_64_B_0" localSheetId="15" hidden="1">Income!$AG$35</definedName>
    <definedName name="SD_161x1_2935x1_2951x28_65_B_0" localSheetId="15" hidden="1">Income!$AF$35</definedName>
    <definedName name="SD_161x1_2935x1_2951x28_66_B_0" localSheetId="15" hidden="1">Income!$V$35</definedName>
    <definedName name="SD_161x1_2935x1_2951x28_67_B_0" localSheetId="15" hidden="1">Income!$W$35</definedName>
    <definedName name="SD_161x1_2935x1_2951x28_68_B_0" localSheetId="15" hidden="1">Income!$Z$35</definedName>
    <definedName name="SD_161x1_2935x1_2951x28_69_B_0" localSheetId="15" hidden="1">Income!$Y$35</definedName>
    <definedName name="SD_161x1_2935x1_2951x28_70_S_0" localSheetId="15" hidden="1">Income!$AB$35</definedName>
    <definedName name="SD_161x1_2935x1_2951x28_71_B_0" localSheetId="15" hidden="1">Income!$AC$35</definedName>
    <definedName name="SD_161x1_2935x1_2951x28_72_B_0" localSheetId="15" hidden="1">Income!$AE$35</definedName>
    <definedName name="SD_161x1_2935x1_2951x28_73_B_0" localSheetId="15" hidden="1">Income!$T$35</definedName>
    <definedName name="SD_161x1_2935x1_2951x28_74_B_0" localSheetId="15" hidden="1">Income!$U$35</definedName>
    <definedName name="SD_161x1_2935x1_2951x28_75_S_0" localSheetId="15" hidden="1">Income!$AU$35</definedName>
    <definedName name="SD_161x1_2935x1_2951x28_76_S_0" localSheetId="15" hidden="1">Income!$AH$35</definedName>
    <definedName name="SD_161x1_2935x1_2951x28_77_S_0" localSheetId="15" hidden="1">Income!$AV$35</definedName>
    <definedName name="SD_161x1_2935x1_2951x28_78_S_0" localSheetId="15" hidden="1">Income!$AI$35</definedName>
    <definedName name="SD_161x1_2935x1_2951x28_79_S_0" localSheetId="15" hidden="1">Income!$AW$35</definedName>
    <definedName name="SD_161x1_2935x1_2951x28_80_S_0" localSheetId="15" hidden="1">Income!$AJ$35</definedName>
    <definedName name="SD_161x1_2935x1_2951x28_81_S_0" localSheetId="15" hidden="1">Income!$AX$35</definedName>
    <definedName name="SD_161x1_2935x1_2951x28_82_S_0" localSheetId="15" hidden="1">Income!$AK$35</definedName>
    <definedName name="SD_161x1_2935x1_2951x28_83_S_0" localSheetId="15" hidden="1">Income!$AY$35</definedName>
    <definedName name="SD_161x1_2935x1_2951x28_84_S_0" localSheetId="15" hidden="1">Income!$AL$35</definedName>
    <definedName name="SD_161x1_2935x1_2951x28_91_B_1" localSheetId="15" hidden="1">Income!$B$35</definedName>
    <definedName name="SD_161x1_2935x1_2951x28_93_B_1" localSheetId="15" hidden="1">Income!$AN$35</definedName>
    <definedName name="SD_161x1_2935x1_2951x29_101_B_1" localSheetId="15" hidden="1">Income!$L$36</definedName>
    <definedName name="SD_161x1_2935x1_2951x29_107_B_0" localSheetId="15" hidden="1">Income!$H$36</definedName>
    <definedName name="SD_161x1_2935x1_2951x29_109_S_1" localSheetId="15" hidden="1">Income!$G$36</definedName>
    <definedName name="SD_161x1_2935x1_2951x29_52_B_0" localSheetId="15" hidden="1">Income!$C$36</definedName>
    <definedName name="SD_161x1_2935x1_2951x29_53_B_0" localSheetId="15" hidden="1">Income!$D$36</definedName>
    <definedName name="SD_161x1_2935x1_2951x29_54_B_0" localSheetId="15" hidden="1">Income!$F$36</definedName>
    <definedName name="SD_161x1_2935x1_2951x29_57_S_0" localSheetId="15" hidden="1">Income!$AM$36</definedName>
    <definedName name="SD_161x1_2935x1_2951x29_58_S_0" localSheetId="15" hidden="1">Income!$AR$36</definedName>
    <definedName name="SD_161x1_2935x1_2951x29_59_S_0" localSheetId="15" hidden="1">Income!$AP$36</definedName>
    <definedName name="SD_161x1_2935x1_2951x29_60_S_0" localSheetId="15" hidden="1">Income!$AQ$36</definedName>
    <definedName name="SD_161x1_2935x1_2951x29_61_B_0" localSheetId="15" hidden="1">Income!$AA$36</definedName>
    <definedName name="SD_161x1_2935x1_2951x29_62_B_0" localSheetId="15" hidden="1">Income!$X$36</definedName>
    <definedName name="SD_161x1_2935x1_2951x29_63_B_0" localSheetId="15" hidden="1">Income!$AD$36</definedName>
    <definedName name="SD_161x1_2935x1_2951x29_64_B_0" localSheetId="15" hidden="1">Income!$AG$36</definedName>
    <definedName name="SD_161x1_2935x1_2951x29_65_B_0" localSheetId="15" hidden="1">Income!$AF$36</definedName>
    <definedName name="SD_161x1_2935x1_2951x29_66_B_0" localSheetId="15" hidden="1">Income!$V$36</definedName>
    <definedName name="SD_161x1_2935x1_2951x29_67_B_0" localSheetId="15" hidden="1">Income!$W$36</definedName>
    <definedName name="SD_161x1_2935x1_2951x29_68_B_0" localSheetId="15" hidden="1">Income!$Z$36</definedName>
    <definedName name="SD_161x1_2935x1_2951x29_69_B_0" localSheetId="15" hidden="1">Income!$Y$36</definedName>
    <definedName name="SD_161x1_2935x1_2951x29_70_S_0" localSheetId="15" hidden="1">Income!$AB$36</definedName>
    <definedName name="SD_161x1_2935x1_2951x29_71_B_0" localSheetId="15" hidden="1">Income!$AC$36</definedName>
    <definedName name="SD_161x1_2935x1_2951x29_72_B_0" localSheetId="15" hidden="1">Income!$AE$36</definedName>
    <definedName name="SD_161x1_2935x1_2951x29_73_B_0" localSheetId="15" hidden="1">Income!$T$36</definedName>
    <definedName name="SD_161x1_2935x1_2951x29_74_B_0" localSheetId="15" hidden="1">Income!$U$36</definedName>
    <definedName name="SD_161x1_2935x1_2951x29_75_S_0" localSheetId="15" hidden="1">Income!$AU$36</definedName>
    <definedName name="SD_161x1_2935x1_2951x29_76_S_0" localSheetId="15" hidden="1">Income!$AH$36</definedName>
    <definedName name="SD_161x1_2935x1_2951x29_77_S_0" localSheetId="15" hidden="1">Income!$AV$36</definedName>
    <definedName name="SD_161x1_2935x1_2951x29_78_S_0" localSheetId="15" hidden="1">Income!$AI$36</definedName>
    <definedName name="SD_161x1_2935x1_2951x29_79_S_0" localSheetId="15" hidden="1">Income!$AW$36</definedName>
    <definedName name="SD_161x1_2935x1_2951x29_80_S_0" localSheetId="15" hidden="1">Income!$AJ$36</definedName>
    <definedName name="SD_161x1_2935x1_2951x29_81_S_0" localSheetId="15" hidden="1">Income!$AX$36</definedName>
    <definedName name="SD_161x1_2935x1_2951x29_82_S_0" localSheetId="15" hidden="1">Income!$AK$36</definedName>
    <definedName name="SD_161x1_2935x1_2951x29_83_S_0" localSheetId="15" hidden="1">Income!$AY$36</definedName>
    <definedName name="SD_161x1_2935x1_2951x29_84_S_0" localSheetId="15" hidden="1">Income!$AL$36</definedName>
    <definedName name="SD_161x1_2935x1_2951x29_91_B_1" localSheetId="15" hidden="1">Income!$B$36</definedName>
    <definedName name="SD_161x1_2935x1_2951x29_93_B_1" localSheetId="15" hidden="1">Income!$AN$36</definedName>
    <definedName name="SD_161x1_2935x1_2951x3_101_S_1" localSheetId="15" hidden="1">Income!$L$10</definedName>
    <definedName name="SD_161x1_2935x1_2951x3_107_S_0" localSheetId="15" hidden="1">Income!$H$10</definedName>
    <definedName name="SD_161x1_2935x1_2951x3_109_S_1" localSheetId="15" hidden="1">Income!$G$10</definedName>
    <definedName name="SD_161x1_2935x1_2951x3_52_S_0" localSheetId="15" hidden="1">Income!$C$10</definedName>
    <definedName name="SD_161x1_2935x1_2951x3_53_S_0" localSheetId="15" hidden="1">Income!$D$10</definedName>
    <definedName name="SD_161x1_2935x1_2951x3_54_S_0" localSheetId="15" hidden="1">Income!$F$10</definedName>
    <definedName name="SD_161x1_2935x1_2951x3_57_S_0" localSheetId="15" hidden="1">Income!$AM$10</definedName>
    <definedName name="SD_161x1_2935x1_2951x3_58_S_0" localSheetId="15" hidden="1">Income!$AR$10</definedName>
    <definedName name="SD_161x1_2935x1_2951x3_59_S_0" localSheetId="15" hidden="1">Income!$AP$10</definedName>
    <definedName name="SD_161x1_2935x1_2951x3_60_S_0" localSheetId="15" hidden="1">Income!$AQ$10</definedName>
    <definedName name="SD_161x1_2935x1_2951x3_61_S_0" localSheetId="15" hidden="1">Income!$AA$10</definedName>
    <definedName name="SD_161x1_2935x1_2951x3_62_S_0" localSheetId="15" hidden="1">Income!$X$10</definedName>
    <definedName name="SD_161x1_2935x1_2951x3_63_S_0" localSheetId="15" hidden="1">Income!$AD$10</definedName>
    <definedName name="SD_161x1_2935x1_2951x3_64_S_0" localSheetId="15" hidden="1">Income!$AG$10</definedName>
    <definedName name="SD_161x1_2935x1_2951x3_65_S_0" localSheetId="15" hidden="1">Income!$AF$10</definedName>
    <definedName name="SD_161x1_2935x1_2951x3_66_S_0" localSheetId="15" hidden="1">Income!$V$10</definedName>
    <definedName name="SD_161x1_2935x1_2951x3_67_S_0" localSheetId="15" hidden="1">Income!$W$10</definedName>
    <definedName name="SD_161x1_2935x1_2951x3_68_S_0" localSheetId="15" hidden="1">Income!$Z$10</definedName>
    <definedName name="SD_161x1_2935x1_2951x3_69_S_0" localSheetId="15" hidden="1">Income!$Y$10</definedName>
    <definedName name="SD_161x1_2935x1_2951x3_70_S_0" localSheetId="15" hidden="1">Income!$AB$10</definedName>
    <definedName name="SD_161x1_2935x1_2951x3_71_S_0" localSheetId="15" hidden="1">Income!$AC$10</definedName>
    <definedName name="SD_161x1_2935x1_2951x3_72_S_0" localSheetId="15" hidden="1">Income!$AE$10</definedName>
    <definedName name="SD_161x1_2935x1_2951x3_73_S_0" localSheetId="15" hidden="1">Income!$T$10</definedName>
    <definedName name="SD_161x1_2935x1_2951x3_74_B_0" localSheetId="15" hidden="1">Income!$U$10</definedName>
    <definedName name="SD_161x1_2935x1_2951x3_75_S_0" localSheetId="15" hidden="1">Income!$AU$10</definedName>
    <definedName name="SD_161x1_2935x1_2951x3_76_S_0" localSheetId="15" hidden="1">Income!$AH$10</definedName>
    <definedName name="SD_161x1_2935x1_2951x3_77_S_0" localSheetId="15" hidden="1">Income!$AV$10</definedName>
    <definedName name="SD_161x1_2935x1_2951x3_78_S_0" localSheetId="15" hidden="1">Income!$AI$10</definedName>
    <definedName name="SD_161x1_2935x1_2951x3_79_S_0" localSheetId="15" hidden="1">Income!$AW$10</definedName>
    <definedName name="SD_161x1_2935x1_2951x3_80_S_0" localSheetId="15" hidden="1">Income!$AJ$10</definedName>
    <definedName name="SD_161x1_2935x1_2951x3_81_S_0" localSheetId="15" hidden="1">Income!$AX$10</definedName>
    <definedName name="SD_161x1_2935x1_2951x3_82_S_0" localSheetId="15" hidden="1">Income!$AK$10</definedName>
    <definedName name="SD_161x1_2935x1_2951x3_83_S_0" localSheetId="15" hidden="1">Income!$AY$10</definedName>
    <definedName name="SD_161x1_2935x1_2951x3_84_S_0" localSheetId="15" hidden="1">Income!$AL$10</definedName>
    <definedName name="SD_161x1_2935x1_2951x3_91_S_1" localSheetId="15" hidden="1">Income!$B$10</definedName>
    <definedName name="SD_161x1_2935x1_2951x3_93_S_1" localSheetId="15" hidden="1">Income!$AN$10</definedName>
    <definedName name="SD_161x1_2935x1_2951x30_101_B_1" localSheetId="15" hidden="1">Income!$L$37</definedName>
    <definedName name="SD_161x1_2935x1_2951x30_107_B_0" localSheetId="15" hidden="1">Income!$H$37</definedName>
    <definedName name="SD_161x1_2935x1_2951x30_109_S_1" localSheetId="15" hidden="1">Income!$G$37</definedName>
    <definedName name="SD_161x1_2935x1_2951x30_52_B_0" localSheetId="15" hidden="1">Income!$C$37</definedName>
    <definedName name="SD_161x1_2935x1_2951x30_53_B_0" localSheetId="15" hidden="1">Income!$D$37</definedName>
    <definedName name="SD_161x1_2935x1_2951x30_54_B_0" localSheetId="15" hidden="1">Income!$F$37</definedName>
    <definedName name="SD_161x1_2935x1_2951x30_57_S_0" localSheetId="15" hidden="1">Income!$AM$37</definedName>
    <definedName name="SD_161x1_2935x1_2951x30_58_S_0" localSheetId="15" hidden="1">Income!$AR$37</definedName>
    <definedName name="SD_161x1_2935x1_2951x30_59_S_0" localSheetId="15" hidden="1">Income!$AP$37</definedName>
    <definedName name="SD_161x1_2935x1_2951x30_60_S_0" localSheetId="15" hidden="1">Income!$AQ$37</definedName>
    <definedName name="SD_161x1_2935x1_2951x30_61_B_0" localSheetId="15" hidden="1">Income!$AA$37</definedName>
    <definedName name="SD_161x1_2935x1_2951x30_62_B_0" localSheetId="15" hidden="1">Income!$X$37</definedName>
    <definedName name="SD_161x1_2935x1_2951x30_63_B_0" localSheetId="15" hidden="1">Income!$AD$37</definedName>
    <definedName name="SD_161x1_2935x1_2951x30_64_B_0" localSheetId="15" hidden="1">Income!$AG$37</definedName>
    <definedName name="SD_161x1_2935x1_2951x30_65_B_0" localSheetId="15" hidden="1">Income!$AF$37</definedName>
    <definedName name="SD_161x1_2935x1_2951x30_66_B_0" localSheetId="15" hidden="1">Income!$V$37</definedName>
    <definedName name="SD_161x1_2935x1_2951x30_67_B_0" localSheetId="15" hidden="1">Income!$W$37</definedName>
    <definedName name="SD_161x1_2935x1_2951x30_68_B_0" localSheetId="15" hidden="1">Income!$Z$37</definedName>
    <definedName name="SD_161x1_2935x1_2951x30_69_B_0" localSheetId="15" hidden="1">Income!$Y$37</definedName>
    <definedName name="SD_161x1_2935x1_2951x30_70_S_0" localSheetId="15" hidden="1">Income!$AB$37</definedName>
    <definedName name="SD_161x1_2935x1_2951x30_71_B_0" localSheetId="15" hidden="1">Income!$AC$37</definedName>
    <definedName name="SD_161x1_2935x1_2951x30_72_B_0" localSheetId="15" hidden="1">Income!$AE$37</definedName>
    <definedName name="SD_161x1_2935x1_2951x30_73_B_0" localSheetId="15" hidden="1">Income!$T$37</definedName>
    <definedName name="SD_161x1_2935x1_2951x30_74_B_0" localSheetId="15" hidden="1">Income!$U$37</definedName>
    <definedName name="SD_161x1_2935x1_2951x30_75_S_0" localSheetId="15" hidden="1">Income!$AU$37</definedName>
    <definedName name="SD_161x1_2935x1_2951x30_76_S_0" localSheetId="15" hidden="1">Income!$AH$37</definedName>
    <definedName name="SD_161x1_2935x1_2951x30_77_S_0" localSheetId="15" hidden="1">Income!$AV$37</definedName>
    <definedName name="SD_161x1_2935x1_2951x30_78_S_0" localSheetId="15" hidden="1">Income!$AI$37</definedName>
    <definedName name="SD_161x1_2935x1_2951x30_79_S_0" localSheetId="15" hidden="1">Income!$AW$37</definedName>
    <definedName name="SD_161x1_2935x1_2951x30_80_S_0" localSheetId="15" hidden="1">Income!$AJ$37</definedName>
    <definedName name="SD_161x1_2935x1_2951x30_81_S_0" localSheetId="15" hidden="1">Income!$AX$37</definedName>
    <definedName name="SD_161x1_2935x1_2951x30_82_S_0" localSheetId="15" hidden="1">Income!$AK$37</definedName>
    <definedName name="SD_161x1_2935x1_2951x30_83_S_0" localSheetId="15" hidden="1">Income!$AY$37</definedName>
    <definedName name="SD_161x1_2935x1_2951x30_84_S_0" localSheetId="15" hidden="1">Income!$AL$37</definedName>
    <definedName name="SD_161x1_2935x1_2951x30_91_B_1" localSheetId="15" hidden="1">Income!$B$37</definedName>
    <definedName name="SD_161x1_2935x1_2951x30_93_B_1" localSheetId="15" hidden="1">Income!$AN$37</definedName>
    <definedName name="SD_161x1_2935x1_2951x31_101_B_1" localSheetId="15" hidden="1">Income!$L$38</definedName>
    <definedName name="SD_161x1_2935x1_2951x31_107_B_0" localSheetId="15" hidden="1">Income!$H$38</definedName>
    <definedName name="SD_161x1_2935x1_2951x31_109_S_1" localSheetId="15" hidden="1">Income!$G$38</definedName>
    <definedName name="SD_161x1_2935x1_2951x31_52_B_0" localSheetId="15" hidden="1">Income!$C$38</definedName>
    <definedName name="SD_161x1_2935x1_2951x31_53_B_0" localSheetId="15" hidden="1">Income!$D$38</definedName>
    <definedName name="SD_161x1_2935x1_2951x31_54_B_0" localSheetId="15" hidden="1">Income!$F$38</definedName>
    <definedName name="SD_161x1_2935x1_2951x31_57_S_0" localSheetId="15" hidden="1">Income!$AM$38</definedName>
    <definedName name="SD_161x1_2935x1_2951x31_58_S_0" localSheetId="15" hidden="1">Income!$AR$38</definedName>
    <definedName name="SD_161x1_2935x1_2951x31_59_S_0" localSheetId="15" hidden="1">Income!$AP$38</definedName>
    <definedName name="SD_161x1_2935x1_2951x31_60_S_0" localSheetId="15" hidden="1">Income!$AQ$38</definedName>
    <definedName name="SD_161x1_2935x1_2951x31_61_B_0" localSheetId="15" hidden="1">Income!$AA$38</definedName>
    <definedName name="SD_161x1_2935x1_2951x31_62_B_0" localSheetId="15" hidden="1">Income!$X$38</definedName>
    <definedName name="SD_161x1_2935x1_2951x31_63_B_0" localSheetId="15" hidden="1">Income!$AD$38</definedName>
    <definedName name="SD_161x1_2935x1_2951x31_64_B_0" localSheetId="15" hidden="1">Income!$AG$38</definedName>
    <definedName name="SD_161x1_2935x1_2951x31_65_B_0" localSheetId="15" hidden="1">Income!$AF$38</definedName>
    <definedName name="SD_161x1_2935x1_2951x31_66_B_0" localSheetId="15" hidden="1">Income!$V$38</definedName>
    <definedName name="SD_161x1_2935x1_2951x31_67_B_0" localSheetId="15" hidden="1">Income!$W$38</definedName>
    <definedName name="SD_161x1_2935x1_2951x31_68_B_0" localSheetId="15" hidden="1">Income!$Z$38</definedName>
    <definedName name="SD_161x1_2935x1_2951x31_69_B_0" localSheetId="15" hidden="1">Income!$Y$38</definedName>
    <definedName name="SD_161x1_2935x1_2951x31_70_S_0" localSheetId="15" hidden="1">Income!$AB$38</definedName>
    <definedName name="SD_161x1_2935x1_2951x31_71_B_0" localSheetId="15" hidden="1">Income!$AC$38</definedName>
    <definedName name="SD_161x1_2935x1_2951x31_72_B_0" localSheetId="15" hidden="1">Income!$AE$38</definedName>
    <definedName name="SD_161x1_2935x1_2951x31_73_B_0" localSheetId="15" hidden="1">Income!$T$38</definedName>
    <definedName name="SD_161x1_2935x1_2951x31_74_B_0" localSheetId="15" hidden="1">Income!$U$38</definedName>
    <definedName name="SD_161x1_2935x1_2951x31_75_S_0" localSheetId="15" hidden="1">Income!$AU$38</definedName>
    <definedName name="SD_161x1_2935x1_2951x31_76_S_0" localSheetId="15" hidden="1">Income!$AH$38</definedName>
    <definedName name="SD_161x1_2935x1_2951x31_77_S_0" localSheetId="15" hidden="1">Income!$AV$38</definedName>
    <definedName name="SD_161x1_2935x1_2951x31_78_S_0" localSheetId="15" hidden="1">Income!$AI$38</definedName>
    <definedName name="SD_161x1_2935x1_2951x31_79_S_0" localSheetId="15" hidden="1">Income!$AW$38</definedName>
    <definedName name="SD_161x1_2935x1_2951x31_80_S_0" localSheetId="15" hidden="1">Income!$AJ$38</definedName>
    <definedName name="SD_161x1_2935x1_2951x31_81_S_0" localSheetId="15" hidden="1">Income!$AX$38</definedName>
    <definedName name="SD_161x1_2935x1_2951x31_82_S_0" localSheetId="15" hidden="1">Income!$AK$38</definedName>
    <definedName name="SD_161x1_2935x1_2951x31_83_S_0" localSheetId="15" hidden="1">Income!$AY$38</definedName>
    <definedName name="SD_161x1_2935x1_2951x31_84_S_0" localSheetId="15" hidden="1">Income!$AL$38</definedName>
    <definedName name="SD_161x1_2935x1_2951x31_91_B_1" localSheetId="15" hidden="1">Income!$B$38</definedName>
    <definedName name="SD_161x1_2935x1_2951x31_93_B_1" localSheetId="15" hidden="1">Income!$AN$38</definedName>
    <definedName name="SD_161x1_2935x1_2951x32_101_B_1" localSheetId="15" hidden="1">Income!$L$39</definedName>
    <definedName name="SD_161x1_2935x1_2951x32_107_B_0" localSheetId="15" hidden="1">Income!$H$39</definedName>
    <definedName name="SD_161x1_2935x1_2951x32_109_S_1" localSheetId="15" hidden="1">Income!$G$39</definedName>
    <definedName name="SD_161x1_2935x1_2951x32_52_B_0" localSheetId="15" hidden="1">Income!$C$39</definedName>
    <definedName name="SD_161x1_2935x1_2951x32_53_B_0" localSheetId="15" hidden="1">Income!$D$39</definedName>
    <definedName name="SD_161x1_2935x1_2951x32_54_B_0" localSheetId="15" hidden="1">Income!$F$39</definedName>
    <definedName name="SD_161x1_2935x1_2951x32_57_S_0" localSheetId="15" hidden="1">Income!$AM$39</definedName>
    <definedName name="SD_161x1_2935x1_2951x32_58_S_0" localSheetId="15" hidden="1">Income!$AR$39</definedName>
    <definedName name="SD_161x1_2935x1_2951x32_59_S_0" localSheetId="15" hidden="1">Income!$AP$39</definedName>
    <definedName name="SD_161x1_2935x1_2951x32_60_S_0" localSheetId="15" hidden="1">Income!$AQ$39</definedName>
    <definedName name="SD_161x1_2935x1_2951x32_61_B_0" localSheetId="15" hidden="1">Income!$AA$39</definedName>
    <definedName name="SD_161x1_2935x1_2951x32_62_B_0" localSheetId="15" hidden="1">Income!$X$39</definedName>
    <definedName name="SD_161x1_2935x1_2951x32_63_B_0" localSheetId="15" hidden="1">Income!$AD$39</definedName>
    <definedName name="SD_161x1_2935x1_2951x32_64_B_0" localSheetId="15" hidden="1">Income!$AG$39</definedName>
    <definedName name="SD_161x1_2935x1_2951x32_65_B_0" localSheetId="15" hidden="1">Income!$AF$39</definedName>
    <definedName name="SD_161x1_2935x1_2951x32_66_B_0" localSheetId="15" hidden="1">Income!$V$39</definedName>
    <definedName name="SD_161x1_2935x1_2951x32_67_B_0" localSheetId="15" hidden="1">Income!$W$39</definedName>
    <definedName name="SD_161x1_2935x1_2951x32_68_B_0" localSheetId="15" hidden="1">Income!$Z$39</definedName>
    <definedName name="SD_161x1_2935x1_2951x32_69_B_0" localSheetId="15" hidden="1">Income!$Y$39</definedName>
    <definedName name="SD_161x1_2935x1_2951x32_70_S_0" localSheetId="15" hidden="1">Income!$AB$39</definedName>
    <definedName name="SD_161x1_2935x1_2951x32_71_B_0" localSheetId="15" hidden="1">Income!$AC$39</definedName>
    <definedName name="SD_161x1_2935x1_2951x32_72_B_0" localSheetId="15" hidden="1">Income!$AE$39</definedName>
    <definedName name="SD_161x1_2935x1_2951x32_73_B_0" localSheetId="15" hidden="1">Income!$T$39</definedName>
    <definedName name="SD_161x1_2935x1_2951x32_74_B_0" localSheetId="15" hidden="1">Income!$U$39</definedName>
    <definedName name="SD_161x1_2935x1_2951x32_75_S_0" localSheetId="15" hidden="1">Income!$AU$39</definedName>
    <definedName name="SD_161x1_2935x1_2951x32_76_S_0" localSheetId="15" hidden="1">Income!$AH$39</definedName>
    <definedName name="SD_161x1_2935x1_2951x32_77_S_0" localSheetId="15" hidden="1">Income!$AV$39</definedName>
    <definedName name="SD_161x1_2935x1_2951x32_78_S_0" localSheetId="15" hidden="1">Income!$AI$39</definedName>
    <definedName name="SD_161x1_2935x1_2951x32_79_S_0" localSheetId="15" hidden="1">Income!$AW$39</definedName>
    <definedName name="SD_161x1_2935x1_2951x32_80_S_0" localSheetId="15" hidden="1">Income!$AJ$39</definedName>
    <definedName name="SD_161x1_2935x1_2951x32_81_S_0" localSheetId="15" hidden="1">Income!$AX$39</definedName>
    <definedName name="SD_161x1_2935x1_2951x32_82_S_0" localSheetId="15" hidden="1">Income!$AK$39</definedName>
    <definedName name="SD_161x1_2935x1_2951x32_83_S_0" localSheetId="15" hidden="1">Income!$AY$39</definedName>
    <definedName name="SD_161x1_2935x1_2951x32_84_S_0" localSheetId="15" hidden="1">Income!$AL$39</definedName>
    <definedName name="SD_161x1_2935x1_2951x32_91_B_1" localSheetId="15" hidden="1">Income!$B$39</definedName>
    <definedName name="SD_161x1_2935x1_2951x32_93_B_1" localSheetId="15" hidden="1">Income!$AN$39</definedName>
    <definedName name="SD_161x1_2935x1_2951x33_101_B_1" localSheetId="15" hidden="1">Income!$L$40</definedName>
    <definedName name="SD_161x1_2935x1_2951x33_107_B_0" localSheetId="15" hidden="1">Income!$H$40</definedName>
    <definedName name="SD_161x1_2935x1_2951x33_109_S_1" localSheetId="15" hidden="1">Income!$G$40</definedName>
    <definedName name="SD_161x1_2935x1_2951x33_52_B_0" localSheetId="15" hidden="1">Income!$C$40</definedName>
    <definedName name="SD_161x1_2935x1_2951x33_53_B_0" localSheetId="15" hidden="1">Income!$D$40</definedName>
    <definedName name="SD_161x1_2935x1_2951x33_54_B_0" localSheetId="15" hidden="1">Income!$F$40</definedName>
    <definedName name="SD_161x1_2935x1_2951x33_57_S_0" localSheetId="15" hidden="1">Income!$AM$40</definedName>
    <definedName name="SD_161x1_2935x1_2951x33_58_S_0" localSheetId="15" hidden="1">Income!$AR$40</definedName>
    <definedName name="SD_161x1_2935x1_2951x33_59_S_0" localSheetId="15" hidden="1">Income!$AP$40</definedName>
    <definedName name="SD_161x1_2935x1_2951x33_60_S_0" localSheetId="15" hidden="1">Income!$AQ$40</definedName>
    <definedName name="SD_161x1_2935x1_2951x33_61_B_0" localSheetId="15" hidden="1">Income!$AA$40</definedName>
    <definedName name="SD_161x1_2935x1_2951x33_62_B_0" localSheetId="15" hidden="1">Income!$X$40</definedName>
    <definedName name="SD_161x1_2935x1_2951x33_63_B_0" localSheetId="15" hidden="1">Income!$AD$40</definedName>
    <definedName name="SD_161x1_2935x1_2951x33_64_B_0" localSheetId="15" hidden="1">Income!$AG$40</definedName>
    <definedName name="SD_161x1_2935x1_2951x33_65_B_0" localSheetId="15" hidden="1">Income!$AF$40</definedName>
    <definedName name="SD_161x1_2935x1_2951x33_66_B_0" localSheetId="15" hidden="1">Income!$V$40</definedName>
    <definedName name="SD_161x1_2935x1_2951x33_67_B_0" localSheetId="15" hidden="1">Income!$W$40</definedName>
    <definedName name="SD_161x1_2935x1_2951x33_68_B_0" localSheetId="15" hidden="1">Income!$Z$40</definedName>
    <definedName name="SD_161x1_2935x1_2951x33_69_B_0" localSheetId="15" hidden="1">Income!$Y$40</definedName>
    <definedName name="SD_161x1_2935x1_2951x33_70_S_0" localSheetId="15" hidden="1">Income!$AB$40</definedName>
    <definedName name="SD_161x1_2935x1_2951x33_71_B_0" localSheetId="15" hidden="1">Income!$AC$40</definedName>
    <definedName name="SD_161x1_2935x1_2951x33_72_B_0" localSheetId="15" hidden="1">Income!$AE$40</definedName>
    <definedName name="SD_161x1_2935x1_2951x33_73_B_0" localSheetId="15" hidden="1">Income!$T$40</definedName>
    <definedName name="SD_161x1_2935x1_2951x33_74_B_0" localSheetId="15" hidden="1">Income!$U$40</definedName>
    <definedName name="SD_161x1_2935x1_2951x33_75_S_0" localSheetId="15" hidden="1">Income!$AU$40</definedName>
    <definedName name="SD_161x1_2935x1_2951x33_76_S_0" localSheetId="15" hidden="1">Income!$AH$40</definedName>
    <definedName name="SD_161x1_2935x1_2951x33_77_S_0" localSheetId="15" hidden="1">Income!$AV$40</definedName>
    <definedName name="SD_161x1_2935x1_2951x33_78_S_0" localSheetId="15" hidden="1">Income!$AI$40</definedName>
    <definedName name="SD_161x1_2935x1_2951x33_79_S_0" localSheetId="15" hidden="1">Income!$AW$40</definedName>
    <definedName name="SD_161x1_2935x1_2951x33_80_S_0" localSheetId="15" hidden="1">Income!$AJ$40</definedName>
    <definedName name="SD_161x1_2935x1_2951x33_81_S_0" localSheetId="15" hidden="1">Income!$AX$40</definedName>
    <definedName name="SD_161x1_2935x1_2951x33_82_S_0" localSheetId="15" hidden="1">Income!$AK$40</definedName>
    <definedName name="SD_161x1_2935x1_2951x33_83_S_0" localSheetId="15" hidden="1">Income!$AY$40</definedName>
    <definedName name="SD_161x1_2935x1_2951x33_84_S_0" localSheetId="15" hidden="1">Income!$AL$40</definedName>
    <definedName name="SD_161x1_2935x1_2951x33_91_B_1" localSheetId="15" hidden="1">Income!$B$40</definedName>
    <definedName name="SD_161x1_2935x1_2951x33_93_B_1" localSheetId="15" hidden="1">Income!$AN$40</definedName>
    <definedName name="SD_161x1_2935x1_2951x34_101_B_1" localSheetId="15" hidden="1">Income!$L$41</definedName>
    <definedName name="SD_161x1_2935x1_2951x34_107_B_0" localSheetId="15" hidden="1">Income!$H$41</definedName>
    <definedName name="SD_161x1_2935x1_2951x34_109_S_1" localSheetId="15" hidden="1">Income!$G$41</definedName>
    <definedName name="SD_161x1_2935x1_2951x34_52_B_0" localSheetId="15" hidden="1">Income!$C$41</definedName>
    <definedName name="SD_161x1_2935x1_2951x34_53_B_0" localSheetId="15" hidden="1">Income!$D$41</definedName>
    <definedName name="SD_161x1_2935x1_2951x34_54_B_0" localSheetId="15" hidden="1">Income!$F$41</definedName>
    <definedName name="SD_161x1_2935x1_2951x34_57_S_0" localSheetId="15" hidden="1">Income!$AM$41</definedName>
    <definedName name="SD_161x1_2935x1_2951x34_58_S_0" localSheetId="15" hidden="1">Income!$AR$41</definedName>
    <definedName name="SD_161x1_2935x1_2951x34_59_S_0" localSheetId="15" hidden="1">Income!$AP$41</definedName>
    <definedName name="SD_161x1_2935x1_2951x34_60_S_0" localSheetId="15" hidden="1">Income!$AQ$41</definedName>
    <definedName name="SD_161x1_2935x1_2951x34_61_B_0" localSheetId="15" hidden="1">Income!$AA$41</definedName>
    <definedName name="SD_161x1_2935x1_2951x34_62_B_0" localSheetId="15" hidden="1">Income!$X$41</definedName>
    <definedName name="SD_161x1_2935x1_2951x34_63_B_0" localSheetId="15" hidden="1">Income!$AD$41</definedName>
    <definedName name="SD_161x1_2935x1_2951x34_64_B_0" localSheetId="15" hidden="1">Income!$AG$41</definedName>
    <definedName name="SD_161x1_2935x1_2951x34_65_B_0" localSheetId="15" hidden="1">Income!$AF$41</definedName>
    <definedName name="SD_161x1_2935x1_2951x34_66_B_0" localSheetId="15" hidden="1">Income!$V$41</definedName>
    <definedName name="SD_161x1_2935x1_2951x34_67_B_0" localSheetId="15" hidden="1">Income!$W$41</definedName>
    <definedName name="SD_161x1_2935x1_2951x34_68_B_0" localSheetId="15" hidden="1">Income!$Z$41</definedName>
    <definedName name="SD_161x1_2935x1_2951x34_69_B_0" localSheetId="15" hidden="1">Income!$Y$41</definedName>
    <definedName name="SD_161x1_2935x1_2951x34_70_S_0" localSheetId="15" hidden="1">Income!$AB$41</definedName>
    <definedName name="SD_161x1_2935x1_2951x34_71_B_0" localSheetId="15" hidden="1">Income!$AC$41</definedName>
    <definedName name="SD_161x1_2935x1_2951x34_72_B_0" localSheetId="15" hidden="1">Income!$AE$41</definedName>
    <definedName name="SD_161x1_2935x1_2951x34_73_B_0" localSheetId="15" hidden="1">Income!$T$41</definedName>
    <definedName name="SD_161x1_2935x1_2951x34_74_B_0" localSheetId="15" hidden="1">Income!$U$41</definedName>
    <definedName name="SD_161x1_2935x1_2951x34_75_S_0" localSheetId="15" hidden="1">Income!$AU$41</definedName>
    <definedName name="SD_161x1_2935x1_2951x34_76_S_0" localSheetId="15" hidden="1">Income!$AH$41</definedName>
    <definedName name="SD_161x1_2935x1_2951x34_77_S_0" localSheetId="15" hidden="1">Income!$AV$41</definedName>
    <definedName name="SD_161x1_2935x1_2951x34_78_S_0" localSheetId="15" hidden="1">Income!$AI$41</definedName>
    <definedName name="SD_161x1_2935x1_2951x34_79_S_0" localSheetId="15" hidden="1">Income!$AW$41</definedName>
    <definedName name="SD_161x1_2935x1_2951x34_80_S_0" localSheetId="15" hidden="1">Income!$AJ$41</definedName>
    <definedName name="SD_161x1_2935x1_2951x34_81_S_0" localSheetId="15" hidden="1">Income!$AX$41</definedName>
    <definedName name="SD_161x1_2935x1_2951x34_82_S_0" localSheetId="15" hidden="1">Income!$AK$41</definedName>
    <definedName name="SD_161x1_2935x1_2951x34_83_S_0" localSheetId="15" hidden="1">Income!$AY$41</definedName>
    <definedName name="SD_161x1_2935x1_2951x34_84_S_0" localSheetId="15" hidden="1">Income!$AL$41</definedName>
    <definedName name="SD_161x1_2935x1_2951x34_91_B_1" localSheetId="15" hidden="1">Income!$B$41</definedName>
    <definedName name="SD_161x1_2935x1_2951x34_93_B_1" localSheetId="15" hidden="1">Income!$AN$41</definedName>
    <definedName name="SD_161x1_2935x1_2951x35_101_B_1" localSheetId="15" hidden="1">Income!$L$42</definedName>
    <definedName name="SD_161x1_2935x1_2951x35_107_B_0" localSheetId="15" hidden="1">Income!$H$42</definedName>
    <definedName name="SD_161x1_2935x1_2951x35_109_S_1" localSheetId="15" hidden="1">Income!$G$42</definedName>
    <definedName name="SD_161x1_2935x1_2951x35_52_B_0" localSheetId="15" hidden="1">Income!$C$42</definedName>
    <definedName name="SD_161x1_2935x1_2951x35_53_B_0" localSheetId="15" hidden="1">Income!$D$42</definedName>
    <definedName name="SD_161x1_2935x1_2951x35_54_B_0" localSheetId="15" hidden="1">Income!$F$42</definedName>
    <definedName name="SD_161x1_2935x1_2951x35_57_S_0" localSheetId="15" hidden="1">Income!$AM$42</definedName>
    <definedName name="SD_161x1_2935x1_2951x35_58_S_0" localSheetId="15" hidden="1">Income!$AR$42</definedName>
    <definedName name="SD_161x1_2935x1_2951x35_59_S_0" localSheetId="15" hidden="1">Income!$AP$42</definedName>
    <definedName name="SD_161x1_2935x1_2951x35_60_S_0" localSheetId="15" hidden="1">Income!$AQ$42</definedName>
    <definedName name="SD_161x1_2935x1_2951x35_61_B_0" localSheetId="15" hidden="1">Income!$AA$42</definedName>
    <definedName name="SD_161x1_2935x1_2951x35_62_B_0" localSheetId="15" hidden="1">Income!$X$42</definedName>
    <definedName name="SD_161x1_2935x1_2951x35_63_B_0" localSheetId="15" hidden="1">Income!$AD$42</definedName>
    <definedName name="SD_161x1_2935x1_2951x35_64_B_0" localSheetId="15" hidden="1">Income!$AG$42</definedName>
    <definedName name="SD_161x1_2935x1_2951x35_65_B_0" localSheetId="15" hidden="1">Income!$AF$42</definedName>
    <definedName name="SD_161x1_2935x1_2951x35_66_B_0" localSheetId="15" hidden="1">Income!$V$42</definedName>
    <definedName name="SD_161x1_2935x1_2951x35_67_B_0" localSheetId="15" hidden="1">Income!$W$42</definedName>
    <definedName name="SD_161x1_2935x1_2951x35_68_B_0" localSheetId="15" hidden="1">Income!$Z$42</definedName>
    <definedName name="SD_161x1_2935x1_2951x35_69_B_0" localSheetId="15" hidden="1">Income!$Y$42</definedName>
    <definedName name="SD_161x1_2935x1_2951x35_70_S_0" localSheetId="15" hidden="1">Income!$AB$42</definedName>
    <definedName name="SD_161x1_2935x1_2951x35_71_B_0" localSheetId="15" hidden="1">Income!$AC$42</definedName>
    <definedName name="SD_161x1_2935x1_2951x35_72_B_0" localSheetId="15" hidden="1">Income!$AE$42</definedName>
    <definedName name="SD_161x1_2935x1_2951x35_73_B_0" localSheetId="15" hidden="1">Income!$T$42</definedName>
    <definedName name="SD_161x1_2935x1_2951x35_74_B_0" localSheetId="15" hidden="1">Income!$U$42</definedName>
    <definedName name="SD_161x1_2935x1_2951x35_75_S_0" localSheetId="15" hidden="1">Income!$AU$42</definedName>
    <definedName name="SD_161x1_2935x1_2951x35_76_S_0" localSheetId="15" hidden="1">Income!$AH$42</definedName>
    <definedName name="SD_161x1_2935x1_2951x35_77_S_0" localSheetId="15" hidden="1">Income!$AV$42</definedName>
    <definedName name="SD_161x1_2935x1_2951x35_78_S_0" localSheetId="15" hidden="1">Income!$AI$42</definedName>
    <definedName name="SD_161x1_2935x1_2951x35_79_S_0" localSheetId="15" hidden="1">Income!$AW$42</definedName>
    <definedName name="SD_161x1_2935x1_2951x35_80_S_0" localSheetId="15" hidden="1">Income!$AJ$42</definedName>
    <definedName name="SD_161x1_2935x1_2951x35_81_S_0" localSheetId="15" hidden="1">Income!$AX$42</definedName>
    <definedName name="SD_161x1_2935x1_2951x35_82_S_0" localSheetId="15" hidden="1">Income!$AK$42</definedName>
    <definedName name="SD_161x1_2935x1_2951x35_83_S_0" localSheetId="15" hidden="1">Income!$AY$42</definedName>
    <definedName name="SD_161x1_2935x1_2951x35_84_S_0" localSheetId="15" hidden="1">Income!$AL$42</definedName>
    <definedName name="SD_161x1_2935x1_2951x35_91_B_1" localSheetId="15" hidden="1">Income!$B$42</definedName>
    <definedName name="SD_161x1_2935x1_2951x35_93_B_1" localSheetId="15" hidden="1">Income!$AN$42</definedName>
    <definedName name="SD_161x1_2935x1_2951x36_101_B_1" localSheetId="15" hidden="1">Income!$L$43</definedName>
    <definedName name="SD_161x1_2935x1_2951x36_107_B_0" localSheetId="15" hidden="1">Income!$H$43</definedName>
    <definedName name="SD_161x1_2935x1_2951x36_109_B_1" localSheetId="15" hidden="1">Income!$G$43</definedName>
    <definedName name="SD_161x1_2935x1_2951x36_52_B_0" localSheetId="15" hidden="1">Income!$C$43</definedName>
    <definedName name="SD_161x1_2935x1_2951x36_53_B_0" localSheetId="15" hidden="1">Income!$D$43</definedName>
    <definedName name="SD_161x1_2935x1_2951x36_54_B_0" localSheetId="15" hidden="1">Income!$F$43</definedName>
    <definedName name="SD_161x1_2935x1_2951x36_57_S_0" localSheetId="15" hidden="1">Income!$AM$43</definedName>
    <definedName name="SD_161x1_2935x1_2951x36_58_S_0" localSheetId="15" hidden="1">Income!$AR$43</definedName>
    <definedName name="SD_161x1_2935x1_2951x36_59_S_0" localSheetId="15" hidden="1">Income!$AP$43</definedName>
    <definedName name="SD_161x1_2935x1_2951x36_60_S_0" localSheetId="15" hidden="1">Income!$AQ$43</definedName>
    <definedName name="SD_161x1_2935x1_2951x36_61_B_0" localSheetId="15" hidden="1">Income!$AA$43</definedName>
    <definedName name="SD_161x1_2935x1_2951x36_62_B_0" localSheetId="15" hidden="1">Income!$X$43</definedName>
    <definedName name="SD_161x1_2935x1_2951x36_63_B_0" localSheetId="15" hidden="1">Income!$AD$43</definedName>
    <definedName name="SD_161x1_2935x1_2951x36_64_B_0" localSheetId="15" hidden="1">Income!$AG$43</definedName>
    <definedName name="SD_161x1_2935x1_2951x36_65_B_0" localSheetId="15" hidden="1">Income!$AF$43</definedName>
    <definedName name="SD_161x1_2935x1_2951x36_66_B_0" localSheetId="15" hidden="1">Income!$V$43</definedName>
    <definedName name="SD_161x1_2935x1_2951x36_67_B_0" localSheetId="15" hidden="1">Income!$W$43</definedName>
    <definedName name="SD_161x1_2935x1_2951x36_68_B_0" localSheetId="15" hidden="1">Income!$Z$43</definedName>
    <definedName name="SD_161x1_2935x1_2951x36_69_B_0" localSheetId="15" hidden="1">Income!$Y$43</definedName>
    <definedName name="SD_161x1_2935x1_2951x36_70_S_0" localSheetId="15" hidden="1">Income!$AB$43</definedName>
    <definedName name="SD_161x1_2935x1_2951x36_71_B_0" localSheetId="15" hidden="1">Income!$AC$43</definedName>
    <definedName name="SD_161x1_2935x1_2951x36_72_B_0" localSheetId="15" hidden="1">Income!$AE$43</definedName>
    <definedName name="SD_161x1_2935x1_2951x36_73_B_0" localSheetId="15" hidden="1">Income!$T$43</definedName>
    <definedName name="SD_161x1_2935x1_2951x36_74_B_0" localSheetId="15" hidden="1">Income!$U$43</definedName>
    <definedName name="SD_161x1_2935x1_2951x36_75_S_0" localSheetId="15" hidden="1">Income!$AU$43</definedName>
    <definedName name="SD_161x1_2935x1_2951x36_76_S_0" localSheetId="15" hidden="1">Income!$AH$43</definedName>
    <definedName name="SD_161x1_2935x1_2951x36_77_S_0" localSheetId="15" hidden="1">Income!$AV$43</definedName>
    <definedName name="SD_161x1_2935x1_2951x36_78_S_0" localSheetId="15" hidden="1">Income!$AI$43</definedName>
    <definedName name="SD_161x1_2935x1_2951x36_79_S_0" localSheetId="15" hidden="1">Income!$AW$43</definedName>
    <definedName name="SD_161x1_2935x1_2951x36_80_S_0" localSheetId="15" hidden="1">Income!$AJ$43</definedName>
    <definedName name="SD_161x1_2935x1_2951x36_81_S_0" localSheetId="15" hidden="1">Income!$AX$43</definedName>
    <definedName name="SD_161x1_2935x1_2951x36_82_S_0" localSheetId="15" hidden="1">Income!$AK$43</definedName>
    <definedName name="SD_161x1_2935x1_2951x36_83_S_0" localSheetId="15" hidden="1">Income!$AY$43</definedName>
    <definedName name="SD_161x1_2935x1_2951x36_84_S_0" localSheetId="15" hidden="1">Income!$AL$43</definedName>
    <definedName name="SD_161x1_2935x1_2951x36_91_B_1" localSheetId="15" hidden="1">Income!$B$43</definedName>
    <definedName name="SD_161x1_2935x1_2951x36_93_B_1" localSheetId="15" hidden="1">Income!$AN$43</definedName>
    <definedName name="SD_161x1_2935x1_2951x37_101_B_1" localSheetId="15" hidden="1">Income!$L$44</definedName>
    <definedName name="SD_161x1_2935x1_2951x37_107_B_0" localSheetId="15" hidden="1">Income!$H$44</definedName>
    <definedName name="SD_161x1_2935x1_2951x37_109_B_1" localSheetId="15" hidden="1">Income!$G$44</definedName>
    <definedName name="SD_161x1_2935x1_2951x37_52_B_0" localSheetId="15" hidden="1">Income!$C$44</definedName>
    <definedName name="SD_161x1_2935x1_2951x37_53_B_0" localSheetId="15" hidden="1">Income!$D$44</definedName>
    <definedName name="SD_161x1_2935x1_2951x37_54_B_0" localSheetId="15" hidden="1">Income!$F$44</definedName>
    <definedName name="SD_161x1_2935x1_2951x37_57_S_0" localSheetId="15" hidden="1">Income!$AM$44</definedName>
    <definedName name="SD_161x1_2935x1_2951x37_58_S_0" localSheetId="15" hidden="1">Income!$AR$44</definedName>
    <definedName name="SD_161x1_2935x1_2951x37_59_S_0" localSheetId="15" hidden="1">Income!$AP$44</definedName>
    <definedName name="SD_161x1_2935x1_2951x37_60_S_0" localSheetId="15" hidden="1">Income!$AQ$44</definedName>
    <definedName name="SD_161x1_2935x1_2951x37_61_B_0" localSheetId="15" hidden="1">Income!$AA$44</definedName>
    <definedName name="SD_161x1_2935x1_2951x37_62_B_0" localSheetId="15" hidden="1">Income!$X$44</definedName>
    <definedName name="SD_161x1_2935x1_2951x37_63_B_0" localSheetId="15" hidden="1">Income!$AD$44</definedName>
    <definedName name="SD_161x1_2935x1_2951x37_64_B_0" localSheetId="15" hidden="1">Income!$AG$44</definedName>
    <definedName name="SD_161x1_2935x1_2951x37_65_B_0" localSheetId="15" hidden="1">Income!$AF$44</definedName>
    <definedName name="SD_161x1_2935x1_2951x37_66_B_0" localSheetId="15" hidden="1">Income!$V$44</definedName>
    <definedName name="SD_161x1_2935x1_2951x37_67_B_0" localSheetId="15" hidden="1">Income!$W$44</definedName>
    <definedName name="SD_161x1_2935x1_2951x37_68_B_0" localSheetId="15" hidden="1">Income!$Z$44</definedName>
    <definedName name="SD_161x1_2935x1_2951x37_69_B_0" localSheetId="15" hidden="1">Income!$Y$44</definedName>
    <definedName name="SD_161x1_2935x1_2951x37_70_S_0" localSheetId="15" hidden="1">Income!$AB$44</definedName>
    <definedName name="SD_161x1_2935x1_2951x37_71_B_0" localSheetId="15" hidden="1">Income!$AC$44</definedName>
    <definedName name="SD_161x1_2935x1_2951x37_72_B_0" localSheetId="15" hidden="1">Income!$AE$44</definedName>
    <definedName name="SD_161x1_2935x1_2951x37_73_B_0" localSheetId="15" hidden="1">Income!$T$44</definedName>
    <definedName name="SD_161x1_2935x1_2951x37_74_B_0" localSheetId="15" hidden="1">Income!$U$44</definedName>
    <definedName name="SD_161x1_2935x1_2951x37_75_S_0" localSheetId="15" hidden="1">Income!$AU$44</definedName>
    <definedName name="SD_161x1_2935x1_2951x37_76_S_0" localSheetId="15" hidden="1">Income!$AH$44</definedName>
    <definedName name="SD_161x1_2935x1_2951x37_77_S_0" localSheetId="15" hidden="1">Income!$AV$44</definedName>
    <definedName name="SD_161x1_2935x1_2951x37_78_S_0" localSheetId="15" hidden="1">Income!$AI$44</definedName>
    <definedName name="SD_161x1_2935x1_2951x37_79_S_0" localSheetId="15" hidden="1">Income!$AW$44</definedName>
    <definedName name="SD_161x1_2935x1_2951x37_80_S_0" localSheetId="15" hidden="1">Income!$AJ$44</definedName>
    <definedName name="SD_161x1_2935x1_2951x37_81_S_0" localSheetId="15" hidden="1">Income!$AX$44</definedName>
    <definedName name="SD_161x1_2935x1_2951x37_82_S_0" localSheetId="15" hidden="1">Income!$AK$44</definedName>
    <definedName name="SD_161x1_2935x1_2951x37_83_S_0" localSheetId="15" hidden="1">Income!$AY$44</definedName>
    <definedName name="SD_161x1_2935x1_2951x37_84_S_0" localSheetId="15" hidden="1">Income!$AL$44</definedName>
    <definedName name="SD_161x1_2935x1_2951x37_91_B_1" localSheetId="15" hidden="1">Income!$B$44</definedName>
    <definedName name="SD_161x1_2935x1_2951x37_93_B_1" localSheetId="15" hidden="1">Income!$AN$44</definedName>
    <definedName name="SD_161x1_2935x1_2951x38_101_B_1" localSheetId="15" hidden="1">Income!$L$45</definedName>
    <definedName name="SD_161x1_2935x1_2951x38_107_B_0" localSheetId="15" hidden="1">Income!$H$45</definedName>
    <definedName name="SD_161x1_2935x1_2951x38_109_B_1" localSheetId="15" hidden="1">Income!$G$45</definedName>
    <definedName name="SD_161x1_2935x1_2951x38_52_B_0" localSheetId="15" hidden="1">Income!$C$45</definedName>
    <definedName name="SD_161x1_2935x1_2951x38_53_B_0" localSheetId="15" hidden="1">Income!$D$45</definedName>
    <definedName name="SD_161x1_2935x1_2951x38_54_B_0" localSheetId="15" hidden="1">Income!$F$45</definedName>
    <definedName name="SD_161x1_2935x1_2951x38_57_S_0" localSheetId="15" hidden="1">Income!$AM$45</definedName>
    <definedName name="SD_161x1_2935x1_2951x38_58_S_0" localSheetId="15" hidden="1">Income!$AR$45</definedName>
    <definedName name="SD_161x1_2935x1_2951x38_59_S_0" localSheetId="15" hidden="1">Income!$AP$45</definedName>
    <definedName name="SD_161x1_2935x1_2951x38_60_S_0" localSheetId="15" hidden="1">Income!$AQ$45</definedName>
    <definedName name="SD_161x1_2935x1_2951x38_61_B_0" localSheetId="15" hidden="1">Income!$AA$45</definedName>
    <definedName name="SD_161x1_2935x1_2951x38_62_B_0" localSheetId="15" hidden="1">Income!$X$45</definedName>
    <definedName name="SD_161x1_2935x1_2951x38_63_B_0" localSheetId="15" hidden="1">Income!$AD$45</definedName>
    <definedName name="SD_161x1_2935x1_2951x38_64_B_0" localSheetId="15" hidden="1">Income!$AG$45</definedName>
    <definedName name="SD_161x1_2935x1_2951x38_65_B_0" localSheetId="15" hidden="1">Income!$AF$45</definedName>
    <definedName name="SD_161x1_2935x1_2951x38_66_B_0" localSheetId="15" hidden="1">Income!$V$45</definedName>
    <definedName name="SD_161x1_2935x1_2951x38_67_B_0" localSheetId="15" hidden="1">Income!$W$45</definedName>
    <definedName name="SD_161x1_2935x1_2951x38_68_B_0" localSheetId="15" hidden="1">Income!$Z$45</definedName>
    <definedName name="SD_161x1_2935x1_2951x38_69_B_0" localSheetId="15" hidden="1">Income!$Y$45</definedName>
    <definedName name="SD_161x1_2935x1_2951x38_70_S_0" localSheetId="15" hidden="1">Income!$AB$45</definedName>
    <definedName name="SD_161x1_2935x1_2951x38_71_B_0" localSheetId="15" hidden="1">Income!$AC$45</definedName>
    <definedName name="SD_161x1_2935x1_2951x38_72_B_0" localSheetId="15" hidden="1">Income!$AE$45</definedName>
    <definedName name="SD_161x1_2935x1_2951x38_73_B_0" localSheetId="15" hidden="1">Income!$T$45</definedName>
    <definedName name="SD_161x1_2935x1_2951x38_74_B_0" localSheetId="15" hidden="1">Income!$U$45</definedName>
    <definedName name="SD_161x1_2935x1_2951x38_75_S_0" localSheetId="15" hidden="1">Income!$AU$45</definedName>
    <definedName name="SD_161x1_2935x1_2951x38_76_S_0" localSheetId="15" hidden="1">Income!$AH$45</definedName>
    <definedName name="SD_161x1_2935x1_2951x38_77_S_0" localSheetId="15" hidden="1">Income!$AV$45</definedName>
    <definedName name="SD_161x1_2935x1_2951x38_78_S_0" localSheetId="15" hidden="1">Income!$AI$45</definedName>
    <definedName name="SD_161x1_2935x1_2951x38_79_S_0" localSheetId="15" hidden="1">Income!$AW$45</definedName>
    <definedName name="SD_161x1_2935x1_2951x38_80_S_0" localSheetId="15" hidden="1">Income!$AJ$45</definedName>
    <definedName name="SD_161x1_2935x1_2951x38_81_S_0" localSheetId="15" hidden="1">Income!$AX$45</definedName>
    <definedName name="SD_161x1_2935x1_2951x38_82_S_0" localSheetId="15" hidden="1">Income!$AK$45</definedName>
    <definedName name="SD_161x1_2935x1_2951x38_83_S_0" localSheetId="15" hidden="1">Income!$AY$45</definedName>
    <definedName name="SD_161x1_2935x1_2951x38_84_S_0" localSheetId="15" hidden="1">Income!$AL$45</definedName>
    <definedName name="SD_161x1_2935x1_2951x38_91_B_1" localSheetId="15" hidden="1">Income!$B$45</definedName>
    <definedName name="SD_161x1_2935x1_2951x38_93_B_1" localSheetId="15" hidden="1">Income!$AN$45</definedName>
    <definedName name="SD_161x1_2935x1_2951x39_101_B_1" localSheetId="15" hidden="1">Income!$L$46</definedName>
    <definedName name="SD_161x1_2935x1_2951x39_107_B_0" localSheetId="15" hidden="1">Income!$H$46</definedName>
    <definedName name="SD_161x1_2935x1_2951x39_109_B_1" localSheetId="15" hidden="1">Income!$G$46</definedName>
    <definedName name="SD_161x1_2935x1_2951x39_52_B_0" localSheetId="15" hidden="1">Income!$C$46</definedName>
    <definedName name="SD_161x1_2935x1_2951x39_53_B_0" localSheetId="15" hidden="1">Income!$D$46</definedName>
    <definedName name="SD_161x1_2935x1_2951x39_54_B_0" localSheetId="15" hidden="1">Income!$F$46</definedName>
    <definedName name="SD_161x1_2935x1_2951x39_57_S_0" localSheetId="15" hidden="1">Income!$AM$46</definedName>
    <definedName name="SD_161x1_2935x1_2951x39_58_S_0" localSheetId="15" hidden="1">Income!$AR$46</definedName>
    <definedName name="SD_161x1_2935x1_2951x39_59_S_0" localSheetId="15" hidden="1">Income!$AP$46</definedName>
    <definedName name="SD_161x1_2935x1_2951x39_60_S_0" localSheetId="15" hidden="1">Income!$AQ$46</definedName>
    <definedName name="SD_161x1_2935x1_2951x39_61_B_0" localSheetId="15" hidden="1">Income!$AA$46</definedName>
    <definedName name="SD_161x1_2935x1_2951x39_62_B_0" localSheetId="15" hidden="1">Income!$X$46</definedName>
    <definedName name="SD_161x1_2935x1_2951x39_63_B_0" localSheetId="15" hidden="1">Income!$AD$46</definedName>
    <definedName name="SD_161x1_2935x1_2951x39_64_B_0" localSheetId="15" hidden="1">Income!$AG$46</definedName>
    <definedName name="SD_161x1_2935x1_2951x39_65_B_0" localSheetId="15" hidden="1">Income!$AF$46</definedName>
    <definedName name="SD_161x1_2935x1_2951x39_66_B_0" localSheetId="15" hidden="1">Income!$V$46</definedName>
    <definedName name="SD_161x1_2935x1_2951x39_67_B_0" localSheetId="15" hidden="1">Income!$W$46</definedName>
    <definedName name="SD_161x1_2935x1_2951x39_68_B_0" localSheetId="15" hidden="1">Income!$Z$46</definedName>
    <definedName name="SD_161x1_2935x1_2951x39_69_B_0" localSheetId="15" hidden="1">Income!$Y$46</definedName>
    <definedName name="SD_161x1_2935x1_2951x39_70_S_0" localSheetId="15" hidden="1">Income!$AB$46</definedName>
    <definedName name="SD_161x1_2935x1_2951x39_71_B_0" localSheetId="15" hidden="1">Income!$AC$46</definedName>
    <definedName name="SD_161x1_2935x1_2951x39_72_B_0" localSheetId="15" hidden="1">Income!$AE$46</definedName>
    <definedName name="SD_161x1_2935x1_2951x39_73_B_0" localSheetId="15" hidden="1">Income!$T$46</definedName>
    <definedName name="SD_161x1_2935x1_2951x39_74_B_0" localSheetId="15" hidden="1">Income!$U$46</definedName>
    <definedName name="SD_161x1_2935x1_2951x39_75_S_0" localSheetId="15" hidden="1">Income!$AU$46</definedName>
    <definedName name="SD_161x1_2935x1_2951x39_76_S_0" localSheetId="15" hidden="1">Income!$AH$46</definedName>
    <definedName name="SD_161x1_2935x1_2951x39_77_S_0" localSheetId="15" hidden="1">Income!$AV$46</definedName>
    <definedName name="SD_161x1_2935x1_2951x39_78_S_0" localSheetId="15" hidden="1">Income!$AI$46</definedName>
    <definedName name="SD_161x1_2935x1_2951x39_79_S_0" localSheetId="15" hidden="1">Income!$AW$46</definedName>
    <definedName name="SD_161x1_2935x1_2951x39_80_S_0" localSheetId="15" hidden="1">Income!$AJ$46</definedName>
    <definedName name="SD_161x1_2935x1_2951x39_81_S_0" localSheetId="15" hidden="1">Income!$AX$46</definedName>
    <definedName name="SD_161x1_2935x1_2951x39_82_S_0" localSheetId="15" hidden="1">Income!$AK$46</definedName>
    <definedName name="SD_161x1_2935x1_2951x39_83_S_0" localSheetId="15" hidden="1">Income!$AY$46</definedName>
    <definedName name="SD_161x1_2935x1_2951x39_84_S_0" localSheetId="15" hidden="1">Income!$AL$46</definedName>
    <definedName name="SD_161x1_2935x1_2951x39_91_B_1" localSheetId="15" hidden="1">Income!$B$46</definedName>
    <definedName name="SD_161x1_2935x1_2951x39_93_B_1" localSheetId="15" hidden="1">Income!$AN$46</definedName>
    <definedName name="SD_161x1_2935x1_2951x4_101_S_1" localSheetId="15" hidden="1">Income!$L$11</definedName>
    <definedName name="SD_161x1_2935x1_2951x4_107_S_0" localSheetId="15" hidden="1">Income!$H$11</definedName>
    <definedName name="SD_161x1_2935x1_2951x4_109_S_1" localSheetId="15" hidden="1">Income!$G$11</definedName>
    <definedName name="SD_161x1_2935x1_2951x4_52_S_0" localSheetId="15" hidden="1">Income!$C$11</definedName>
    <definedName name="SD_161x1_2935x1_2951x4_53_S_0" localSheetId="15" hidden="1">Income!$D$11</definedName>
    <definedName name="SD_161x1_2935x1_2951x4_54_S_0" localSheetId="15" hidden="1">Income!$F$11</definedName>
    <definedName name="SD_161x1_2935x1_2951x4_57_S_0" localSheetId="15" hidden="1">Income!$AM$11</definedName>
    <definedName name="SD_161x1_2935x1_2951x4_58_S_0" localSheetId="15" hidden="1">Income!$AR$11</definedName>
    <definedName name="SD_161x1_2935x1_2951x4_59_S_0" localSheetId="15" hidden="1">Income!$AP$11</definedName>
    <definedName name="SD_161x1_2935x1_2951x4_60_S_0" localSheetId="15" hidden="1">Income!$AQ$11</definedName>
    <definedName name="SD_161x1_2935x1_2951x4_61_S_0" localSheetId="15" hidden="1">Income!$AA$11</definedName>
    <definedName name="SD_161x1_2935x1_2951x4_62_S_0" localSheetId="15" hidden="1">Income!$X$11</definedName>
    <definedName name="SD_161x1_2935x1_2951x4_63_S_0" localSheetId="15" hidden="1">Income!$AD$11</definedName>
    <definedName name="SD_161x1_2935x1_2951x4_64_S_0" localSheetId="15" hidden="1">Income!$AG$11</definedName>
    <definedName name="SD_161x1_2935x1_2951x4_65_S_0" localSheetId="15" hidden="1">Income!$AF$11</definedName>
    <definedName name="SD_161x1_2935x1_2951x4_66_S_0" localSheetId="15" hidden="1">Income!$V$11</definedName>
    <definedName name="SD_161x1_2935x1_2951x4_67_S_0" localSheetId="15" hidden="1">Income!$W$11</definedName>
    <definedName name="SD_161x1_2935x1_2951x4_68_S_0" localSheetId="15" hidden="1">Income!$Z$11</definedName>
    <definedName name="SD_161x1_2935x1_2951x4_69_S_0" localSheetId="15" hidden="1">Income!$Y$11</definedName>
    <definedName name="SD_161x1_2935x1_2951x4_70_S_0" localSheetId="15" hidden="1">Income!$AB$11</definedName>
    <definedName name="SD_161x1_2935x1_2951x4_71_S_0" localSheetId="15" hidden="1">Income!$AC$11</definedName>
    <definedName name="SD_161x1_2935x1_2951x4_72_S_0" localSheetId="15" hidden="1">Income!$AE$11</definedName>
    <definedName name="SD_161x1_2935x1_2951x4_73_S_0" localSheetId="15" hidden="1">Income!$T$11</definedName>
    <definedName name="SD_161x1_2935x1_2951x4_74_B_0" localSheetId="15" hidden="1">Income!$U$11</definedName>
    <definedName name="SD_161x1_2935x1_2951x4_75_S_0" localSheetId="15" hidden="1">Income!$AU$11</definedName>
    <definedName name="SD_161x1_2935x1_2951x4_76_S_0" localSheetId="15" hidden="1">Income!$AH$11</definedName>
    <definedName name="SD_161x1_2935x1_2951x4_77_S_0" localSheetId="15" hidden="1">Income!$AV$11</definedName>
    <definedName name="SD_161x1_2935x1_2951x4_78_S_0" localSheetId="15" hidden="1">Income!$AI$11</definedName>
    <definedName name="SD_161x1_2935x1_2951x4_79_S_0" localSheetId="15" hidden="1">Income!$AW$11</definedName>
    <definedName name="SD_161x1_2935x1_2951x4_80_S_0" localSheetId="15" hidden="1">Income!$AJ$11</definedName>
    <definedName name="SD_161x1_2935x1_2951x4_81_S_0" localSheetId="15" hidden="1">Income!$AX$11</definedName>
    <definedName name="SD_161x1_2935x1_2951x4_82_S_0" localSheetId="15" hidden="1">Income!$AK$11</definedName>
    <definedName name="SD_161x1_2935x1_2951x4_83_S_0" localSheetId="15" hidden="1">Income!$AY$11</definedName>
    <definedName name="SD_161x1_2935x1_2951x4_84_S_0" localSheetId="15" hidden="1">Income!$AL$11</definedName>
    <definedName name="SD_161x1_2935x1_2951x4_91_S_1" localSheetId="15" hidden="1">Income!$B$11</definedName>
    <definedName name="SD_161x1_2935x1_2951x4_93_S_1" localSheetId="15" hidden="1">Income!$AN$11</definedName>
    <definedName name="SD_161x1_2935x1_2951x40_101_B_1" localSheetId="15" hidden="1">Income!$L$47</definedName>
    <definedName name="SD_161x1_2935x1_2951x40_107_B_0" localSheetId="15" hidden="1">Income!$H$47</definedName>
    <definedName name="SD_161x1_2935x1_2951x40_109_B_1" localSheetId="15" hidden="1">Income!$G$47</definedName>
    <definedName name="SD_161x1_2935x1_2951x40_52_B_0" localSheetId="15" hidden="1">Income!$C$47</definedName>
    <definedName name="SD_161x1_2935x1_2951x40_53_B_0" localSheetId="15" hidden="1">Income!$D$47</definedName>
    <definedName name="SD_161x1_2935x1_2951x40_54_B_0" localSheetId="15" hidden="1">Income!$F$47</definedName>
    <definedName name="SD_161x1_2935x1_2951x40_57_S_0" localSheetId="15" hidden="1">Income!$AM$47</definedName>
    <definedName name="SD_161x1_2935x1_2951x40_58_S_0" localSheetId="15" hidden="1">Income!$AR$47</definedName>
    <definedName name="SD_161x1_2935x1_2951x40_59_S_0" localSheetId="15" hidden="1">Income!$AP$47</definedName>
    <definedName name="SD_161x1_2935x1_2951x40_60_S_0" localSheetId="15" hidden="1">Income!$AQ$47</definedName>
    <definedName name="SD_161x1_2935x1_2951x40_61_B_0" localSheetId="15" hidden="1">Income!$AA$47</definedName>
    <definedName name="SD_161x1_2935x1_2951x40_62_B_0" localSheetId="15" hidden="1">Income!$X$47</definedName>
    <definedName name="SD_161x1_2935x1_2951x40_63_B_0" localSheetId="15" hidden="1">Income!$AD$47</definedName>
    <definedName name="SD_161x1_2935x1_2951x40_64_B_0" localSheetId="15" hidden="1">Income!$AG$47</definedName>
    <definedName name="SD_161x1_2935x1_2951x40_65_B_0" localSheetId="15" hidden="1">Income!$AF$47</definedName>
    <definedName name="SD_161x1_2935x1_2951x40_66_B_0" localSheetId="15" hidden="1">Income!$V$47</definedName>
    <definedName name="SD_161x1_2935x1_2951x40_67_B_0" localSheetId="15" hidden="1">Income!$W$47</definedName>
    <definedName name="SD_161x1_2935x1_2951x40_68_B_0" localSheetId="15" hidden="1">Income!$Z$47</definedName>
    <definedName name="SD_161x1_2935x1_2951x40_69_B_0" localSheetId="15" hidden="1">Income!$Y$47</definedName>
    <definedName name="SD_161x1_2935x1_2951x40_70_S_0" localSheetId="15" hidden="1">Income!$AB$47</definedName>
    <definedName name="SD_161x1_2935x1_2951x40_71_B_0" localSheetId="15" hidden="1">Income!$AC$47</definedName>
    <definedName name="SD_161x1_2935x1_2951x40_72_B_0" localSheetId="15" hidden="1">Income!$AE$47</definedName>
    <definedName name="SD_161x1_2935x1_2951x40_73_B_0" localSheetId="15" hidden="1">Income!$T$47</definedName>
    <definedName name="SD_161x1_2935x1_2951x40_74_B_0" localSheetId="15" hidden="1">Income!$U$47</definedName>
    <definedName name="SD_161x1_2935x1_2951x40_75_S_0" localSheetId="15" hidden="1">Income!$AU$47</definedName>
    <definedName name="SD_161x1_2935x1_2951x40_76_S_0" localSheetId="15" hidden="1">Income!$AH$47</definedName>
    <definedName name="SD_161x1_2935x1_2951x40_77_S_0" localSheetId="15" hidden="1">Income!$AV$47</definedName>
    <definedName name="SD_161x1_2935x1_2951x40_78_S_0" localSheetId="15" hidden="1">Income!$AI$47</definedName>
    <definedName name="SD_161x1_2935x1_2951x40_79_S_0" localSheetId="15" hidden="1">Income!$AW$47</definedName>
    <definedName name="SD_161x1_2935x1_2951x40_80_S_0" localSheetId="15" hidden="1">Income!$AJ$47</definedName>
    <definedName name="SD_161x1_2935x1_2951x40_81_S_0" localSheetId="15" hidden="1">Income!$AX$47</definedName>
    <definedName name="SD_161x1_2935x1_2951x40_82_S_0" localSheetId="15" hidden="1">Income!$AK$47</definedName>
    <definedName name="SD_161x1_2935x1_2951x40_83_S_0" localSheetId="15" hidden="1">Income!$AY$47</definedName>
    <definedName name="SD_161x1_2935x1_2951x40_84_S_0" localSheetId="15" hidden="1">Income!$AL$47</definedName>
    <definedName name="SD_161x1_2935x1_2951x40_91_B_1" localSheetId="15" hidden="1">Income!$B$47</definedName>
    <definedName name="SD_161x1_2935x1_2951x40_93_B_1" localSheetId="15" hidden="1">Income!$AN$47</definedName>
    <definedName name="SD_161x1_2935x1_2951x41_101_B_1" localSheetId="15" hidden="1">Income!$L$48</definedName>
    <definedName name="SD_161x1_2935x1_2951x41_107_B_0" localSheetId="15" hidden="1">Income!$H$48</definedName>
    <definedName name="SD_161x1_2935x1_2951x41_109_B_1" localSheetId="15" hidden="1">Income!$G$48</definedName>
    <definedName name="SD_161x1_2935x1_2951x41_52_B_0" localSheetId="15" hidden="1">Income!$C$48</definedName>
    <definedName name="SD_161x1_2935x1_2951x41_53_B_0" localSheetId="15" hidden="1">Income!$D$48</definedName>
    <definedName name="SD_161x1_2935x1_2951x41_54_B_0" localSheetId="15" hidden="1">Income!$F$48</definedName>
    <definedName name="SD_161x1_2935x1_2951x41_57_S_0" localSheetId="15" hidden="1">Income!$AM$48</definedName>
    <definedName name="SD_161x1_2935x1_2951x41_58_S_0" localSheetId="15" hidden="1">Income!$AR$48</definedName>
    <definedName name="SD_161x1_2935x1_2951x41_59_S_0" localSheetId="15" hidden="1">Income!$AP$48</definedName>
    <definedName name="SD_161x1_2935x1_2951x41_60_S_0" localSheetId="15" hidden="1">Income!$AQ$48</definedName>
    <definedName name="SD_161x1_2935x1_2951x41_61_B_0" localSheetId="15" hidden="1">Income!$AA$48</definedName>
    <definedName name="SD_161x1_2935x1_2951x41_62_B_0" localSheetId="15" hidden="1">Income!$X$48</definedName>
    <definedName name="SD_161x1_2935x1_2951x41_63_B_0" localSheetId="15" hidden="1">Income!$AD$48</definedName>
    <definedName name="SD_161x1_2935x1_2951x41_64_B_0" localSheetId="15" hidden="1">Income!$AG$48</definedName>
    <definedName name="SD_161x1_2935x1_2951x41_65_B_0" localSheetId="15" hidden="1">Income!$AF$48</definedName>
    <definedName name="SD_161x1_2935x1_2951x41_66_B_0" localSheetId="15" hidden="1">Income!$V$48</definedName>
    <definedName name="SD_161x1_2935x1_2951x41_67_B_0" localSheetId="15" hidden="1">Income!$W$48</definedName>
    <definedName name="SD_161x1_2935x1_2951x41_68_B_0" localSheetId="15" hidden="1">Income!$Z$48</definedName>
    <definedName name="SD_161x1_2935x1_2951x41_69_B_0" localSheetId="15" hidden="1">Income!$Y$48</definedName>
    <definedName name="SD_161x1_2935x1_2951x41_70_S_0" localSheetId="15" hidden="1">Income!$AB$48</definedName>
    <definedName name="SD_161x1_2935x1_2951x41_71_B_0" localSheetId="15" hidden="1">Income!$AC$48</definedName>
    <definedName name="SD_161x1_2935x1_2951x41_72_B_0" localSheetId="15" hidden="1">Income!$AE$48</definedName>
    <definedName name="SD_161x1_2935x1_2951x41_73_B_0" localSheetId="15" hidden="1">Income!$T$48</definedName>
    <definedName name="SD_161x1_2935x1_2951x41_74_B_0" localSheetId="15" hidden="1">Income!$U$48</definedName>
    <definedName name="SD_161x1_2935x1_2951x41_75_S_0" localSheetId="15" hidden="1">Income!$AU$48</definedName>
    <definedName name="SD_161x1_2935x1_2951x41_76_S_0" localSheetId="15" hidden="1">Income!$AH$48</definedName>
    <definedName name="SD_161x1_2935x1_2951x41_77_S_0" localSheetId="15" hidden="1">Income!$AV$48</definedName>
    <definedName name="SD_161x1_2935x1_2951x41_78_S_0" localSheetId="15" hidden="1">Income!$AI$48</definedName>
    <definedName name="SD_161x1_2935x1_2951x41_79_S_0" localSheetId="15" hidden="1">Income!$AW$48</definedName>
    <definedName name="SD_161x1_2935x1_2951x41_80_S_0" localSheetId="15" hidden="1">Income!$AJ$48</definedName>
    <definedName name="SD_161x1_2935x1_2951x41_81_S_0" localSheetId="15" hidden="1">Income!$AX$48</definedName>
    <definedName name="SD_161x1_2935x1_2951x41_82_S_0" localSheetId="15" hidden="1">Income!$AK$48</definedName>
    <definedName name="SD_161x1_2935x1_2951x41_83_S_0" localSheetId="15" hidden="1">Income!$AY$48</definedName>
    <definedName name="SD_161x1_2935x1_2951x41_84_S_0" localSheetId="15" hidden="1">Income!$AL$48</definedName>
    <definedName name="SD_161x1_2935x1_2951x41_91_B_1" localSheetId="15" hidden="1">Income!$B$48</definedName>
    <definedName name="SD_161x1_2935x1_2951x41_93_B_1" localSheetId="15" hidden="1">Income!$AN$48</definedName>
    <definedName name="SD_161x1_2935x1_2951x42_101_B_1" localSheetId="15" hidden="1">Income!$L$49</definedName>
    <definedName name="SD_161x1_2935x1_2951x42_107_B_0" localSheetId="15" hidden="1">Income!$H$49</definedName>
    <definedName name="SD_161x1_2935x1_2951x42_109_B_1" localSheetId="15" hidden="1">Income!$G$49</definedName>
    <definedName name="SD_161x1_2935x1_2951x42_52_B_0" localSheetId="15" hidden="1">Income!$C$49</definedName>
    <definedName name="SD_161x1_2935x1_2951x42_53_B_0" localSheetId="15" hidden="1">Income!$D$49</definedName>
    <definedName name="SD_161x1_2935x1_2951x42_54_B_0" localSheetId="15" hidden="1">Income!$F$49</definedName>
    <definedName name="SD_161x1_2935x1_2951x42_57_S_0" localSheetId="15" hidden="1">Income!$AM$49</definedName>
    <definedName name="SD_161x1_2935x1_2951x42_58_S_0" localSheetId="15" hidden="1">Income!$AR$49</definedName>
    <definedName name="SD_161x1_2935x1_2951x42_59_S_0" localSheetId="15" hidden="1">Income!$AP$49</definedName>
    <definedName name="SD_161x1_2935x1_2951x42_60_S_0" localSheetId="15" hidden="1">Income!$AQ$49</definedName>
    <definedName name="SD_161x1_2935x1_2951x42_61_B_0" localSheetId="15" hidden="1">Income!$AA$49</definedName>
    <definedName name="SD_161x1_2935x1_2951x42_62_B_0" localSheetId="15" hidden="1">Income!$X$49</definedName>
    <definedName name="SD_161x1_2935x1_2951x42_63_B_0" localSheetId="15" hidden="1">Income!$AD$49</definedName>
    <definedName name="SD_161x1_2935x1_2951x42_64_B_0" localSheetId="15" hidden="1">Income!$AG$49</definedName>
    <definedName name="SD_161x1_2935x1_2951x42_65_B_0" localSheetId="15" hidden="1">Income!$AF$49</definedName>
    <definedName name="SD_161x1_2935x1_2951x42_66_B_0" localSheetId="15" hidden="1">Income!$V$49</definedName>
    <definedName name="SD_161x1_2935x1_2951x42_67_B_0" localSheetId="15" hidden="1">Income!$W$49</definedName>
    <definedName name="SD_161x1_2935x1_2951x42_68_B_0" localSheetId="15" hidden="1">Income!$Z$49</definedName>
    <definedName name="SD_161x1_2935x1_2951x42_69_B_0" localSheetId="15" hidden="1">Income!$Y$49</definedName>
    <definedName name="SD_161x1_2935x1_2951x42_70_S_0" localSheetId="15" hidden="1">Income!$AB$49</definedName>
    <definedName name="SD_161x1_2935x1_2951x42_71_B_0" localSheetId="15" hidden="1">Income!$AC$49</definedName>
    <definedName name="SD_161x1_2935x1_2951x42_72_B_0" localSheetId="15" hidden="1">Income!$AE$49</definedName>
    <definedName name="SD_161x1_2935x1_2951x42_73_B_0" localSheetId="15" hidden="1">Income!$T$49</definedName>
    <definedName name="SD_161x1_2935x1_2951x42_74_B_0" localSheetId="15" hidden="1">Income!$U$49</definedName>
    <definedName name="SD_161x1_2935x1_2951x42_75_S_0" localSheetId="15" hidden="1">Income!$AU$49</definedName>
    <definedName name="SD_161x1_2935x1_2951x42_76_S_0" localSheetId="15" hidden="1">Income!$AH$49</definedName>
    <definedName name="SD_161x1_2935x1_2951x42_77_S_0" localSheetId="15" hidden="1">Income!$AV$49</definedName>
    <definedName name="SD_161x1_2935x1_2951x42_78_S_0" localSheetId="15" hidden="1">Income!$AI$49</definedName>
    <definedName name="SD_161x1_2935x1_2951x42_79_S_0" localSheetId="15" hidden="1">Income!$AW$49</definedName>
    <definedName name="SD_161x1_2935x1_2951x42_80_S_0" localSheetId="15" hidden="1">Income!$AJ$49</definedName>
    <definedName name="SD_161x1_2935x1_2951x42_81_S_0" localSheetId="15" hidden="1">Income!$AX$49</definedName>
    <definedName name="SD_161x1_2935x1_2951x42_82_S_0" localSheetId="15" hidden="1">Income!$AK$49</definedName>
    <definedName name="SD_161x1_2935x1_2951x42_83_S_0" localSheetId="15" hidden="1">Income!$AY$49</definedName>
    <definedName name="SD_161x1_2935x1_2951x42_84_S_0" localSheetId="15" hidden="1">Income!$AL$49</definedName>
    <definedName name="SD_161x1_2935x1_2951x42_91_B_1" localSheetId="15" hidden="1">Income!$B$49</definedName>
    <definedName name="SD_161x1_2935x1_2951x42_93_B_1" localSheetId="15" hidden="1">Income!$AN$49</definedName>
    <definedName name="SD_161x1_2935x1_2951x43_101_B_1" localSheetId="15" hidden="1">Income!$L$50</definedName>
    <definedName name="SD_161x1_2935x1_2951x43_107_B_0" localSheetId="15" hidden="1">Income!$H$50</definedName>
    <definedName name="SD_161x1_2935x1_2951x43_109_B_1" localSheetId="15" hidden="1">Income!$G$50</definedName>
    <definedName name="SD_161x1_2935x1_2951x43_52_B_0" localSheetId="15" hidden="1">Income!$C$50</definedName>
    <definedName name="SD_161x1_2935x1_2951x43_53_B_0" localSheetId="15" hidden="1">Income!$D$50</definedName>
    <definedName name="SD_161x1_2935x1_2951x43_54_B_0" localSheetId="15" hidden="1">Income!$F$50</definedName>
    <definedName name="SD_161x1_2935x1_2951x43_57_S_0" localSheetId="15" hidden="1">Income!$AM$50</definedName>
    <definedName name="SD_161x1_2935x1_2951x43_58_S_0" localSheetId="15" hidden="1">Income!$AR$50</definedName>
    <definedName name="SD_161x1_2935x1_2951x43_59_S_0" localSheetId="15" hidden="1">Income!$AP$50</definedName>
    <definedName name="SD_161x1_2935x1_2951x43_60_S_0" localSheetId="15" hidden="1">Income!$AQ$50</definedName>
    <definedName name="SD_161x1_2935x1_2951x43_61_B_0" localSheetId="15" hidden="1">Income!$AA$50</definedName>
    <definedName name="SD_161x1_2935x1_2951x43_62_B_0" localSheetId="15" hidden="1">Income!$X$50</definedName>
    <definedName name="SD_161x1_2935x1_2951x43_63_B_0" localSheetId="15" hidden="1">Income!$AD$50</definedName>
    <definedName name="SD_161x1_2935x1_2951x43_64_B_0" localSheetId="15" hidden="1">Income!$AG$50</definedName>
    <definedName name="SD_161x1_2935x1_2951x43_65_B_0" localSheetId="15" hidden="1">Income!$AF$50</definedName>
    <definedName name="SD_161x1_2935x1_2951x43_66_B_0" localSheetId="15" hidden="1">Income!$V$50</definedName>
    <definedName name="SD_161x1_2935x1_2951x43_67_B_0" localSheetId="15" hidden="1">Income!$W$50</definedName>
    <definedName name="SD_161x1_2935x1_2951x43_68_B_0" localSheetId="15" hidden="1">Income!$Z$50</definedName>
    <definedName name="SD_161x1_2935x1_2951x43_69_B_0" localSheetId="15" hidden="1">Income!$Y$50</definedName>
    <definedName name="SD_161x1_2935x1_2951x43_70_S_0" localSheetId="15" hidden="1">Income!$AB$50</definedName>
    <definedName name="SD_161x1_2935x1_2951x43_71_B_0" localSheetId="15" hidden="1">Income!$AC$50</definedName>
    <definedName name="SD_161x1_2935x1_2951x43_72_B_0" localSheetId="15" hidden="1">Income!$AE$50</definedName>
    <definedName name="SD_161x1_2935x1_2951x43_73_B_0" localSheetId="15" hidden="1">Income!$T$50</definedName>
    <definedName name="SD_161x1_2935x1_2951x43_74_B_0" localSheetId="15" hidden="1">Income!$U$50</definedName>
    <definedName name="SD_161x1_2935x1_2951x43_75_S_0" localSheetId="15" hidden="1">Income!$AU$50</definedName>
    <definedName name="SD_161x1_2935x1_2951x43_76_S_0" localSheetId="15" hidden="1">Income!$AH$50</definedName>
    <definedName name="SD_161x1_2935x1_2951x43_77_S_0" localSheetId="15" hidden="1">Income!$AV$50</definedName>
    <definedName name="SD_161x1_2935x1_2951x43_78_S_0" localSheetId="15" hidden="1">Income!$AI$50</definedName>
    <definedName name="SD_161x1_2935x1_2951x43_79_S_0" localSheetId="15" hidden="1">Income!$AW$50</definedName>
    <definedName name="SD_161x1_2935x1_2951x43_80_S_0" localSheetId="15" hidden="1">Income!$AJ$50</definedName>
    <definedName name="SD_161x1_2935x1_2951x43_81_S_0" localSheetId="15" hidden="1">Income!$AX$50</definedName>
    <definedName name="SD_161x1_2935x1_2951x43_82_S_0" localSheetId="15" hidden="1">Income!$AK$50</definedName>
    <definedName name="SD_161x1_2935x1_2951x43_83_S_0" localSheetId="15" hidden="1">Income!$AY$50</definedName>
    <definedName name="SD_161x1_2935x1_2951x43_84_S_0" localSheetId="15" hidden="1">Income!$AL$50</definedName>
    <definedName name="SD_161x1_2935x1_2951x43_91_B_1" localSheetId="15" hidden="1">Income!$B$50</definedName>
    <definedName name="SD_161x1_2935x1_2951x43_93_B_1" localSheetId="15" hidden="1">Income!$AN$50</definedName>
    <definedName name="SD_161x1_2935x1_2951x44_101_B_1" localSheetId="15" hidden="1">Income!$L$51</definedName>
    <definedName name="SD_161x1_2935x1_2951x44_107_B_0" localSheetId="15" hidden="1">Income!$H$51</definedName>
    <definedName name="SD_161x1_2935x1_2951x44_109_B_1" localSheetId="15" hidden="1">Income!$G$51</definedName>
    <definedName name="SD_161x1_2935x1_2951x44_52_B_0" localSheetId="15" hidden="1">Income!$C$51</definedName>
    <definedName name="SD_161x1_2935x1_2951x44_53_B_0" localSheetId="15" hidden="1">Income!$D$51</definedName>
    <definedName name="SD_161x1_2935x1_2951x44_54_B_0" localSheetId="15" hidden="1">Income!$F$51</definedName>
    <definedName name="SD_161x1_2935x1_2951x44_57_S_0" localSheetId="15" hidden="1">Income!$AM$51</definedName>
    <definedName name="SD_161x1_2935x1_2951x44_58_S_0" localSheetId="15" hidden="1">Income!$AR$51</definedName>
    <definedName name="SD_161x1_2935x1_2951x44_59_S_0" localSheetId="15" hidden="1">Income!$AP$51</definedName>
    <definedName name="SD_161x1_2935x1_2951x44_60_S_0" localSheetId="15" hidden="1">Income!$AQ$51</definedName>
    <definedName name="SD_161x1_2935x1_2951x44_61_B_0" localSheetId="15" hidden="1">Income!$AA$51</definedName>
    <definedName name="SD_161x1_2935x1_2951x44_62_B_0" localSheetId="15" hidden="1">Income!$X$51</definedName>
    <definedName name="SD_161x1_2935x1_2951x44_63_B_0" localSheetId="15" hidden="1">Income!$AD$51</definedName>
    <definedName name="SD_161x1_2935x1_2951x44_64_B_0" localSheetId="15" hidden="1">Income!$AG$51</definedName>
    <definedName name="SD_161x1_2935x1_2951x44_65_B_0" localSheetId="15" hidden="1">Income!$AF$51</definedName>
    <definedName name="SD_161x1_2935x1_2951x44_66_B_0" localSheetId="15" hidden="1">Income!$V$51</definedName>
    <definedName name="SD_161x1_2935x1_2951x44_67_B_0" localSheetId="15" hidden="1">Income!$W$51</definedName>
    <definedName name="SD_161x1_2935x1_2951x44_68_B_0" localSheetId="15" hidden="1">Income!$Z$51</definedName>
    <definedName name="SD_161x1_2935x1_2951x44_69_B_0" localSheetId="15" hidden="1">Income!$Y$51</definedName>
    <definedName name="SD_161x1_2935x1_2951x44_70_S_0" localSheetId="15" hidden="1">Income!$AB$51</definedName>
    <definedName name="SD_161x1_2935x1_2951x44_71_B_0" localSheetId="15" hidden="1">Income!$AC$51</definedName>
    <definedName name="SD_161x1_2935x1_2951x44_72_B_0" localSheetId="15" hidden="1">Income!$AE$51</definedName>
    <definedName name="SD_161x1_2935x1_2951x44_73_B_0" localSheetId="15" hidden="1">Income!$T$51</definedName>
    <definedName name="SD_161x1_2935x1_2951x44_74_B_0" localSheetId="15" hidden="1">Income!$U$51</definedName>
    <definedName name="SD_161x1_2935x1_2951x44_75_S_0" localSheetId="15" hidden="1">Income!$AU$51</definedName>
    <definedName name="SD_161x1_2935x1_2951x44_76_S_0" localSheetId="15" hidden="1">Income!$AH$51</definedName>
    <definedName name="SD_161x1_2935x1_2951x44_77_S_0" localSheetId="15" hidden="1">Income!$AV$51</definedName>
    <definedName name="SD_161x1_2935x1_2951x44_78_S_0" localSheetId="15" hidden="1">Income!$AI$51</definedName>
    <definedName name="SD_161x1_2935x1_2951x44_79_S_0" localSheetId="15" hidden="1">Income!$AW$51</definedName>
    <definedName name="SD_161x1_2935x1_2951x44_80_S_0" localSheetId="15" hidden="1">Income!$AJ$51</definedName>
    <definedName name="SD_161x1_2935x1_2951x44_81_S_0" localSheetId="15" hidden="1">Income!$AX$51</definedName>
    <definedName name="SD_161x1_2935x1_2951x44_82_S_0" localSheetId="15" hidden="1">Income!$AK$51</definedName>
    <definedName name="SD_161x1_2935x1_2951x44_83_S_0" localSheetId="15" hidden="1">Income!$AY$51</definedName>
    <definedName name="SD_161x1_2935x1_2951x44_84_S_0" localSheetId="15" hidden="1">Income!$AL$51</definedName>
    <definedName name="SD_161x1_2935x1_2951x44_91_B_1" localSheetId="15" hidden="1">Income!$B$51</definedName>
    <definedName name="SD_161x1_2935x1_2951x44_93_B_1" localSheetId="15" hidden="1">Income!$AN$51</definedName>
    <definedName name="SD_161x1_2935x1_2951x45_101_B_1" localSheetId="15" hidden="1">Income!$L$52</definedName>
    <definedName name="SD_161x1_2935x1_2951x45_107_B_0" localSheetId="15" hidden="1">Income!$H$52</definedName>
    <definedName name="SD_161x1_2935x1_2951x45_109_B_1" localSheetId="15" hidden="1">Income!$G$52</definedName>
    <definedName name="SD_161x1_2935x1_2951x45_52_B_0" localSheetId="15" hidden="1">Income!$C$52</definedName>
    <definedName name="SD_161x1_2935x1_2951x45_53_B_0" localSheetId="15" hidden="1">Income!$D$52</definedName>
    <definedName name="SD_161x1_2935x1_2951x45_54_B_0" localSheetId="15" hidden="1">Income!$F$52</definedName>
    <definedName name="SD_161x1_2935x1_2951x45_57_S_0" localSheetId="15" hidden="1">Income!$AM$52</definedName>
    <definedName name="SD_161x1_2935x1_2951x45_58_S_0" localSheetId="15" hidden="1">Income!$AR$52</definedName>
    <definedName name="SD_161x1_2935x1_2951x45_59_S_0" localSheetId="15" hidden="1">Income!$AP$52</definedName>
    <definedName name="SD_161x1_2935x1_2951x45_60_S_0" localSheetId="15" hidden="1">Income!$AQ$52</definedName>
    <definedName name="SD_161x1_2935x1_2951x45_61_B_0" localSheetId="15" hidden="1">Income!$AA$52</definedName>
    <definedName name="SD_161x1_2935x1_2951x45_62_B_0" localSheetId="15" hidden="1">Income!$X$52</definedName>
    <definedName name="SD_161x1_2935x1_2951x45_63_B_0" localSheetId="15" hidden="1">Income!$AD$52</definedName>
    <definedName name="SD_161x1_2935x1_2951x45_64_B_0" localSheetId="15" hidden="1">Income!$AG$52</definedName>
    <definedName name="SD_161x1_2935x1_2951x45_65_B_0" localSheetId="15" hidden="1">Income!$AF$52</definedName>
    <definedName name="SD_161x1_2935x1_2951x45_66_B_0" localSheetId="15" hidden="1">Income!$V$52</definedName>
    <definedName name="SD_161x1_2935x1_2951x45_67_B_0" localSheetId="15" hidden="1">Income!$W$52</definedName>
    <definedName name="SD_161x1_2935x1_2951x45_68_B_0" localSheetId="15" hidden="1">Income!$Z$52</definedName>
    <definedName name="SD_161x1_2935x1_2951x45_69_B_0" localSheetId="15" hidden="1">Income!$Y$52</definedName>
    <definedName name="SD_161x1_2935x1_2951x45_70_S_0" localSheetId="15" hidden="1">Income!$AB$52</definedName>
    <definedName name="SD_161x1_2935x1_2951x45_71_B_0" localSheetId="15" hidden="1">Income!$AC$52</definedName>
    <definedName name="SD_161x1_2935x1_2951x45_72_B_0" localSheetId="15" hidden="1">Income!$AE$52</definedName>
    <definedName name="SD_161x1_2935x1_2951x45_73_B_0" localSheetId="15" hidden="1">Income!$T$52</definedName>
    <definedName name="SD_161x1_2935x1_2951x45_74_B_0" localSheetId="15" hidden="1">Income!$U$52</definedName>
    <definedName name="SD_161x1_2935x1_2951x45_75_S_0" localSheetId="15" hidden="1">Income!$AU$52</definedName>
    <definedName name="SD_161x1_2935x1_2951x45_76_S_0" localSheetId="15" hidden="1">Income!$AH$52</definedName>
    <definedName name="SD_161x1_2935x1_2951x45_77_S_0" localSheetId="15" hidden="1">Income!$AV$52</definedName>
    <definedName name="SD_161x1_2935x1_2951x45_78_S_0" localSheetId="15" hidden="1">Income!$AI$52</definedName>
    <definedName name="SD_161x1_2935x1_2951x45_79_S_0" localSheetId="15" hidden="1">Income!$AW$52</definedName>
    <definedName name="SD_161x1_2935x1_2951x45_80_S_0" localSheetId="15" hidden="1">Income!$AJ$52</definedName>
    <definedName name="SD_161x1_2935x1_2951x45_81_S_0" localSheetId="15" hidden="1">Income!$AX$52</definedName>
    <definedName name="SD_161x1_2935x1_2951x45_82_S_0" localSheetId="15" hidden="1">Income!$AK$52</definedName>
    <definedName name="SD_161x1_2935x1_2951x45_83_S_0" localSheetId="15" hidden="1">Income!$AY$52</definedName>
    <definedName name="SD_161x1_2935x1_2951x45_84_S_0" localSheetId="15" hidden="1">Income!$AL$52</definedName>
    <definedName name="SD_161x1_2935x1_2951x45_91_B_1" localSheetId="15" hidden="1">Income!$B$52</definedName>
    <definedName name="SD_161x1_2935x1_2951x45_93_B_1" localSheetId="15" hidden="1">Income!$AN$52</definedName>
    <definedName name="SD_161x1_2935x1_2951x46_101_B_1" localSheetId="15" hidden="1">Income!$L$53</definedName>
    <definedName name="SD_161x1_2935x1_2951x46_107_B_0" localSheetId="15" hidden="1">Income!$H$53</definedName>
    <definedName name="SD_161x1_2935x1_2951x46_109_B_1" localSheetId="15" hidden="1">Income!$G$53</definedName>
    <definedName name="SD_161x1_2935x1_2951x46_52_B_0" localSheetId="15" hidden="1">Income!$C$53</definedName>
    <definedName name="SD_161x1_2935x1_2951x46_53_B_0" localSheetId="15" hidden="1">Income!$D$53</definedName>
    <definedName name="SD_161x1_2935x1_2951x46_54_B_0" localSheetId="15" hidden="1">Income!$F$53</definedName>
    <definedName name="SD_161x1_2935x1_2951x46_57_S_0" localSheetId="15" hidden="1">Income!$AM$53</definedName>
    <definedName name="SD_161x1_2935x1_2951x46_58_S_0" localSheetId="15" hidden="1">Income!$AR$53</definedName>
    <definedName name="SD_161x1_2935x1_2951x46_59_S_0" localSheetId="15" hidden="1">Income!$AP$53</definedName>
    <definedName name="SD_161x1_2935x1_2951x46_60_S_0" localSheetId="15" hidden="1">Income!$AQ$53</definedName>
    <definedName name="SD_161x1_2935x1_2951x46_61_B_0" localSheetId="15" hidden="1">Income!$AA$53</definedName>
    <definedName name="SD_161x1_2935x1_2951x46_62_B_0" localSheetId="15" hidden="1">Income!$X$53</definedName>
    <definedName name="SD_161x1_2935x1_2951x46_63_B_0" localSheetId="15" hidden="1">Income!$AD$53</definedName>
    <definedName name="SD_161x1_2935x1_2951x46_64_B_0" localSheetId="15" hidden="1">Income!$AG$53</definedName>
    <definedName name="SD_161x1_2935x1_2951x46_65_B_0" localSheetId="15" hidden="1">Income!$AF$53</definedName>
    <definedName name="SD_161x1_2935x1_2951x46_66_B_0" localSheetId="15" hidden="1">Income!$V$53</definedName>
    <definedName name="SD_161x1_2935x1_2951x46_67_B_0" localSheetId="15" hidden="1">Income!$W$53</definedName>
    <definedName name="SD_161x1_2935x1_2951x46_68_B_0" localSheetId="15" hidden="1">Income!$Z$53</definedName>
    <definedName name="SD_161x1_2935x1_2951x46_69_B_0" localSheetId="15" hidden="1">Income!$Y$53</definedName>
    <definedName name="SD_161x1_2935x1_2951x46_70_S_0" localSheetId="15" hidden="1">Income!$AB$53</definedName>
    <definedName name="SD_161x1_2935x1_2951x46_71_B_0" localSheetId="15" hidden="1">Income!$AC$53</definedName>
    <definedName name="SD_161x1_2935x1_2951x46_72_B_0" localSheetId="15" hidden="1">Income!$AE$53</definedName>
    <definedName name="SD_161x1_2935x1_2951x46_73_B_0" localSheetId="15" hidden="1">Income!$T$53</definedName>
    <definedName name="SD_161x1_2935x1_2951x46_74_B_0" localSheetId="15" hidden="1">Income!$U$53</definedName>
    <definedName name="SD_161x1_2935x1_2951x46_75_S_0" localSheetId="15" hidden="1">Income!$AU$53</definedName>
    <definedName name="SD_161x1_2935x1_2951x46_76_S_0" localSheetId="15" hidden="1">Income!$AH$53</definedName>
    <definedName name="SD_161x1_2935x1_2951x46_77_S_0" localSheetId="15" hidden="1">Income!$AV$53</definedName>
    <definedName name="SD_161x1_2935x1_2951x46_78_S_0" localSheetId="15" hidden="1">Income!$AI$53</definedName>
    <definedName name="SD_161x1_2935x1_2951x46_79_S_0" localSheetId="15" hidden="1">Income!$AW$53</definedName>
    <definedName name="SD_161x1_2935x1_2951x46_80_S_0" localSheetId="15" hidden="1">Income!$AJ$53</definedName>
    <definedName name="SD_161x1_2935x1_2951x46_81_S_0" localSheetId="15" hidden="1">Income!$AX$53</definedName>
    <definedName name="SD_161x1_2935x1_2951x46_82_S_0" localSheetId="15" hidden="1">Income!$AK$53</definedName>
    <definedName name="SD_161x1_2935x1_2951x46_83_S_0" localSheetId="15" hidden="1">Income!$AY$53</definedName>
    <definedName name="SD_161x1_2935x1_2951x46_84_S_0" localSheetId="15" hidden="1">Income!$AL$53</definedName>
    <definedName name="SD_161x1_2935x1_2951x46_91_B_1" localSheetId="15" hidden="1">Income!$B$53</definedName>
    <definedName name="SD_161x1_2935x1_2951x46_93_B_1" localSheetId="15" hidden="1">Income!$AN$53</definedName>
    <definedName name="SD_161x1_2935x1_2951x47_101_B_1" localSheetId="15" hidden="1">Income!$L$54</definedName>
    <definedName name="SD_161x1_2935x1_2951x47_107_B_0" localSheetId="15" hidden="1">Income!$H$54</definedName>
    <definedName name="SD_161x1_2935x1_2951x47_109_B_1" localSheetId="15" hidden="1">Income!$G$54</definedName>
    <definedName name="SD_161x1_2935x1_2951x47_52_B_0" localSheetId="15" hidden="1">Income!$C$54</definedName>
    <definedName name="SD_161x1_2935x1_2951x47_53_B_0" localSheetId="15" hidden="1">Income!$D$54</definedName>
    <definedName name="SD_161x1_2935x1_2951x47_54_B_0" localSheetId="15" hidden="1">Income!$F$54</definedName>
    <definedName name="SD_161x1_2935x1_2951x47_57_S_0" localSheetId="15" hidden="1">Income!$AM$54</definedName>
    <definedName name="SD_161x1_2935x1_2951x47_58_S_0" localSheetId="15" hidden="1">Income!$AR$54</definedName>
    <definedName name="SD_161x1_2935x1_2951x47_59_S_0" localSheetId="15" hidden="1">Income!$AP$54</definedName>
    <definedName name="SD_161x1_2935x1_2951x47_60_S_0" localSheetId="15" hidden="1">Income!$AQ$54</definedName>
    <definedName name="SD_161x1_2935x1_2951x47_61_B_0" localSheetId="15" hidden="1">Income!$AA$54</definedName>
    <definedName name="SD_161x1_2935x1_2951x47_62_B_0" localSheetId="15" hidden="1">Income!$X$54</definedName>
    <definedName name="SD_161x1_2935x1_2951x47_63_B_0" localSheetId="15" hidden="1">Income!$AD$54</definedName>
    <definedName name="SD_161x1_2935x1_2951x47_64_B_0" localSheetId="15" hidden="1">Income!$AG$54</definedName>
    <definedName name="SD_161x1_2935x1_2951x47_65_B_0" localSheetId="15" hidden="1">Income!$AF$54</definedName>
    <definedName name="SD_161x1_2935x1_2951x47_66_B_0" localSheetId="15" hidden="1">Income!$V$54</definedName>
    <definedName name="SD_161x1_2935x1_2951x47_67_B_0" localSheetId="15" hidden="1">Income!$W$54</definedName>
    <definedName name="SD_161x1_2935x1_2951x47_68_B_0" localSheetId="15" hidden="1">Income!$Z$54</definedName>
    <definedName name="SD_161x1_2935x1_2951x47_69_B_0" localSheetId="15" hidden="1">Income!$Y$54</definedName>
    <definedName name="SD_161x1_2935x1_2951x47_70_S_0" localSheetId="15" hidden="1">Income!$AB$54</definedName>
    <definedName name="SD_161x1_2935x1_2951x47_71_B_0" localSheetId="15" hidden="1">Income!$AC$54</definedName>
    <definedName name="SD_161x1_2935x1_2951x47_72_B_0" localSheetId="15" hidden="1">Income!$AE$54</definedName>
    <definedName name="SD_161x1_2935x1_2951x47_73_B_0" localSheetId="15" hidden="1">Income!$T$54</definedName>
    <definedName name="SD_161x1_2935x1_2951x47_74_B_0" localSheetId="15" hidden="1">Income!$U$54</definedName>
    <definedName name="SD_161x1_2935x1_2951x47_75_S_0" localSheetId="15" hidden="1">Income!$AU$54</definedName>
    <definedName name="SD_161x1_2935x1_2951x47_76_S_0" localSheetId="15" hidden="1">Income!$AH$54</definedName>
    <definedName name="SD_161x1_2935x1_2951x47_77_S_0" localSheetId="15" hidden="1">Income!$AV$54</definedName>
    <definedName name="SD_161x1_2935x1_2951x47_78_S_0" localSheetId="15" hidden="1">Income!$AI$54</definedName>
    <definedName name="SD_161x1_2935x1_2951x47_79_S_0" localSheetId="15" hidden="1">Income!$AW$54</definedName>
    <definedName name="SD_161x1_2935x1_2951x47_80_S_0" localSheetId="15" hidden="1">Income!$AJ$54</definedName>
    <definedName name="SD_161x1_2935x1_2951x47_81_S_0" localSheetId="15" hidden="1">Income!$AX$54</definedName>
    <definedName name="SD_161x1_2935x1_2951x47_82_S_0" localSheetId="15" hidden="1">Income!$AK$54</definedName>
    <definedName name="SD_161x1_2935x1_2951x47_83_S_0" localSheetId="15" hidden="1">Income!$AY$54</definedName>
    <definedName name="SD_161x1_2935x1_2951x47_84_S_0" localSheetId="15" hidden="1">Income!$AL$54</definedName>
    <definedName name="SD_161x1_2935x1_2951x47_91_B_1" localSheetId="15" hidden="1">Income!$B$54</definedName>
    <definedName name="SD_161x1_2935x1_2951x47_93_B_1" localSheetId="15" hidden="1">Income!$AN$54</definedName>
    <definedName name="SD_161x1_2935x1_2951x48_101_B_1" localSheetId="15" hidden="1">Income!$L$55</definedName>
    <definedName name="SD_161x1_2935x1_2951x48_107_B_0" localSheetId="15" hidden="1">Income!$H$55</definedName>
    <definedName name="SD_161x1_2935x1_2951x48_109_B_1" localSheetId="15" hidden="1">Income!$G$55</definedName>
    <definedName name="SD_161x1_2935x1_2951x48_52_B_0" localSheetId="15" hidden="1">Income!$C$55</definedName>
    <definedName name="SD_161x1_2935x1_2951x48_53_B_0" localSheetId="15" hidden="1">Income!$D$55</definedName>
    <definedName name="SD_161x1_2935x1_2951x48_54_B_0" localSheetId="15" hidden="1">Income!$F$55</definedName>
    <definedName name="SD_161x1_2935x1_2951x48_57_S_0" localSheetId="15" hidden="1">Income!$AM$55</definedName>
    <definedName name="SD_161x1_2935x1_2951x48_58_S_0" localSheetId="15" hidden="1">Income!$AR$55</definedName>
    <definedName name="SD_161x1_2935x1_2951x48_59_S_0" localSheetId="15" hidden="1">Income!$AP$55</definedName>
    <definedName name="SD_161x1_2935x1_2951x48_60_S_0" localSheetId="15" hidden="1">Income!$AQ$55</definedName>
    <definedName name="SD_161x1_2935x1_2951x48_61_B_0" localSheetId="15" hidden="1">Income!$AA$55</definedName>
    <definedName name="SD_161x1_2935x1_2951x48_62_B_0" localSheetId="15" hidden="1">Income!$X$55</definedName>
    <definedName name="SD_161x1_2935x1_2951x48_63_B_0" localSheetId="15" hidden="1">Income!$AD$55</definedName>
    <definedName name="SD_161x1_2935x1_2951x48_64_B_0" localSheetId="15" hidden="1">Income!$AG$55</definedName>
    <definedName name="SD_161x1_2935x1_2951x48_65_B_0" localSheetId="15" hidden="1">Income!$AF$55</definedName>
    <definedName name="SD_161x1_2935x1_2951x48_66_B_0" localSheetId="15" hidden="1">Income!$V$55</definedName>
    <definedName name="SD_161x1_2935x1_2951x48_67_B_0" localSheetId="15" hidden="1">Income!$W$55</definedName>
    <definedName name="SD_161x1_2935x1_2951x48_68_B_0" localSheetId="15" hidden="1">Income!$Z$55</definedName>
    <definedName name="SD_161x1_2935x1_2951x48_69_B_0" localSheetId="15" hidden="1">Income!$Y$55</definedName>
    <definedName name="SD_161x1_2935x1_2951x48_70_S_0" localSheetId="15" hidden="1">Income!$AB$55</definedName>
    <definedName name="SD_161x1_2935x1_2951x48_71_B_0" localSheetId="15" hidden="1">Income!$AC$55</definedName>
    <definedName name="SD_161x1_2935x1_2951x48_72_B_0" localSheetId="15" hidden="1">Income!$AE$55</definedName>
    <definedName name="SD_161x1_2935x1_2951x48_73_B_0" localSheetId="15" hidden="1">Income!$T$55</definedName>
    <definedName name="SD_161x1_2935x1_2951x48_74_B_0" localSheetId="15" hidden="1">Income!$U$55</definedName>
    <definedName name="SD_161x1_2935x1_2951x48_75_S_0" localSheetId="15" hidden="1">Income!$AU$55</definedName>
    <definedName name="SD_161x1_2935x1_2951x48_76_S_0" localSheetId="15" hidden="1">Income!$AH$55</definedName>
    <definedName name="SD_161x1_2935x1_2951x48_77_S_0" localSheetId="15" hidden="1">Income!$AV$55</definedName>
    <definedName name="SD_161x1_2935x1_2951x48_78_S_0" localSheetId="15" hidden="1">Income!$AI$55</definedName>
    <definedName name="SD_161x1_2935x1_2951x48_79_S_0" localSheetId="15" hidden="1">Income!$AW$55</definedName>
    <definedName name="SD_161x1_2935x1_2951x48_80_S_0" localSheetId="15" hidden="1">Income!$AJ$55</definedName>
    <definedName name="SD_161x1_2935x1_2951x48_81_S_0" localSheetId="15" hidden="1">Income!$AX$55</definedName>
    <definedName name="SD_161x1_2935x1_2951x48_82_S_0" localSheetId="15" hidden="1">Income!$AK$55</definedName>
    <definedName name="SD_161x1_2935x1_2951x48_83_S_0" localSheetId="15" hidden="1">Income!$AY$55</definedName>
    <definedName name="SD_161x1_2935x1_2951x48_84_S_0" localSheetId="15" hidden="1">Income!$AL$55</definedName>
    <definedName name="SD_161x1_2935x1_2951x48_91_B_1" localSheetId="15" hidden="1">Income!$B$55</definedName>
    <definedName name="SD_161x1_2935x1_2951x48_93_B_1" localSheetId="15" hidden="1">Income!$AN$55</definedName>
    <definedName name="SD_161x1_2935x1_2951x49_101_B_1" localSheetId="15" hidden="1">Income!$L$56</definedName>
    <definedName name="SD_161x1_2935x1_2951x49_107_B_0" localSheetId="15" hidden="1">Income!$H$56</definedName>
    <definedName name="SD_161x1_2935x1_2951x49_109_B_1" localSheetId="15" hidden="1">Income!$G$56</definedName>
    <definedName name="SD_161x1_2935x1_2951x49_52_B_0" localSheetId="15" hidden="1">Income!$C$56</definedName>
    <definedName name="SD_161x1_2935x1_2951x49_53_B_0" localSheetId="15" hidden="1">Income!$D$56</definedName>
    <definedName name="SD_161x1_2935x1_2951x49_54_B_0" localSheetId="15" hidden="1">Income!$F$56</definedName>
    <definedName name="SD_161x1_2935x1_2951x49_57_S_0" localSheetId="15" hidden="1">Income!$AM$56</definedName>
    <definedName name="SD_161x1_2935x1_2951x49_58_S_0" localSheetId="15" hidden="1">Income!$AR$56</definedName>
    <definedName name="SD_161x1_2935x1_2951x49_59_S_0" localSheetId="15" hidden="1">Income!$AP$56</definedName>
    <definedName name="SD_161x1_2935x1_2951x49_60_S_0" localSheetId="15" hidden="1">Income!$AQ$56</definedName>
    <definedName name="SD_161x1_2935x1_2951x49_61_B_0" localSheetId="15" hidden="1">Income!$AA$56</definedName>
    <definedName name="SD_161x1_2935x1_2951x49_62_B_0" localSheetId="15" hidden="1">Income!$X$56</definedName>
    <definedName name="SD_161x1_2935x1_2951x49_63_B_0" localSheetId="15" hidden="1">Income!$AD$56</definedName>
    <definedName name="SD_161x1_2935x1_2951x49_64_B_0" localSheetId="15" hidden="1">Income!$AG$56</definedName>
    <definedName name="SD_161x1_2935x1_2951x49_65_B_0" localSheetId="15" hidden="1">Income!$AF$56</definedName>
    <definedName name="SD_161x1_2935x1_2951x49_66_B_0" localSheetId="15" hidden="1">Income!$V$56</definedName>
    <definedName name="SD_161x1_2935x1_2951x49_67_B_0" localSheetId="15" hidden="1">Income!$W$56</definedName>
    <definedName name="SD_161x1_2935x1_2951x49_68_B_0" localSheetId="15" hidden="1">Income!$Z$56</definedName>
    <definedName name="SD_161x1_2935x1_2951x49_69_B_0" localSheetId="15" hidden="1">Income!$Y$56</definedName>
    <definedName name="SD_161x1_2935x1_2951x49_70_S_0" localSheetId="15" hidden="1">Income!$AB$56</definedName>
    <definedName name="SD_161x1_2935x1_2951x49_71_B_0" localSheetId="15" hidden="1">Income!$AC$56</definedName>
    <definedName name="SD_161x1_2935x1_2951x49_72_B_0" localSheetId="15" hidden="1">Income!$AE$56</definedName>
    <definedName name="SD_161x1_2935x1_2951x49_73_B_0" localSheetId="15" hidden="1">Income!$T$56</definedName>
    <definedName name="SD_161x1_2935x1_2951x49_74_B_0" localSheetId="15" hidden="1">Income!$U$56</definedName>
    <definedName name="SD_161x1_2935x1_2951x49_75_S_0" localSheetId="15" hidden="1">Income!$AU$56</definedName>
    <definedName name="SD_161x1_2935x1_2951x49_76_S_0" localSheetId="15" hidden="1">Income!$AH$56</definedName>
    <definedName name="SD_161x1_2935x1_2951x49_77_S_0" localSheetId="15" hidden="1">Income!$AV$56</definedName>
    <definedName name="SD_161x1_2935x1_2951x49_78_S_0" localSheetId="15" hidden="1">Income!$AI$56</definedName>
    <definedName name="SD_161x1_2935x1_2951x49_79_S_0" localSheetId="15" hidden="1">Income!$AW$56</definedName>
    <definedName name="SD_161x1_2935x1_2951x49_80_S_0" localSheetId="15" hidden="1">Income!$AJ$56</definedName>
    <definedName name="SD_161x1_2935x1_2951x49_81_S_0" localSheetId="15" hidden="1">Income!$AX$56</definedName>
    <definedName name="SD_161x1_2935x1_2951x49_82_S_0" localSheetId="15" hidden="1">Income!$AK$56</definedName>
    <definedName name="SD_161x1_2935x1_2951x49_83_S_0" localSheetId="15" hidden="1">Income!$AY$56</definedName>
    <definedName name="SD_161x1_2935x1_2951x49_84_S_0" localSheetId="15" hidden="1">Income!$AL$56</definedName>
    <definedName name="SD_161x1_2935x1_2951x49_91_B_1" localSheetId="15" hidden="1">Income!$B$56</definedName>
    <definedName name="SD_161x1_2935x1_2951x49_93_B_1" localSheetId="15" hidden="1">Income!$AN$56</definedName>
    <definedName name="SD_161x1_2935x1_2951x5_101_S_1" localSheetId="15" hidden="1">Income!$L$12</definedName>
    <definedName name="SD_161x1_2935x1_2951x5_107_S_0" localSheetId="15" hidden="1">Income!$H$12</definedName>
    <definedName name="SD_161x1_2935x1_2951x5_109_S_1" localSheetId="15" hidden="1">Income!$G$12</definedName>
    <definedName name="SD_161x1_2935x1_2951x5_52_S_0" localSheetId="15" hidden="1">Income!$C$12</definedName>
    <definedName name="SD_161x1_2935x1_2951x5_53_S_0" localSheetId="15" hidden="1">Income!$D$12</definedName>
    <definedName name="SD_161x1_2935x1_2951x5_54_S_0" localSheetId="15" hidden="1">Income!$F$12</definedName>
    <definedName name="SD_161x1_2935x1_2951x5_57_S_0" localSheetId="15" hidden="1">Income!$AM$12</definedName>
    <definedName name="SD_161x1_2935x1_2951x5_58_S_0" localSheetId="15" hidden="1">Income!$AR$12</definedName>
    <definedName name="SD_161x1_2935x1_2951x5_59_S_0" localSheetId="15" hidden="1">Income!$AP$12</definedName>
    <definedName name="SD_161x1_2935x1_2951x5_60_S_0" localSheetId="15" hidden="1">Income!$AQ$12</definedName>
    <definedName name="SD_161x1_2935x1_2951x5_61_S_0" localSheetId="15" hidden="1">Income!$AA$12</definedName>
    <definedName name="SD_161x1_2935x1_2951x5_62_S_0" localSheetId="15" hidden="1">Income!$X$12</definedName>
    <definedName name="SD_161x1_2935x1_2951x5_63_S_0" localSheetId="15" hidden="1">Income!$AD$12</definedName>
    <definedName name="SD_161x1_2935x1_2951x5_64_S_0" localSheetId="15" hidden="1">Income!$AG$12</definedName>
    <definedName name="SD_161x1_2935x1_2951x5_65_S_0" localSheetId="15" hidden="1">Income!$AF$12</definedName>
    <definedName name="SD_161x1_2935x1_2951x5_66_S_0" localSheetId="15" hidden="1">Income!$V$12</definedName>
    <definedName name="SD_161x1_2935x1_2951x5_67_S_0" localSheetId="15" hidden="1">Income!$W$12</definedName>
    <definedName name="SD_161x1_2935x1_2951x5_68_S_0" localSheetId="15" hidden="1">Income!$Z$12</definedName>
    <definedName name="SD_161x1_2935x1_2951x5_69_S_0" localSheetId="15" hidden="1">Income!$Y$12</definedName>
    <definedName name="SD_161x1_2935x1_2951x5_70_S_0" localSheetId="15" hidden="1">Income!$AB$12</definedName>
    <definedName name="SD_161x1_2935x1_2951x5_71_S_0" localSheetId="15" hidden="1">Income!$AC$12</definedName>
    <definedName name="SD_161x1_2935x1_2951x5_72_S_0" localSheetId="15" hidden="1">Income!$AE$12</definedName>
    <definedName name="SD_161x1_2935x1_2951x5_73_S_0" localSheetId="15" hidden="1">Income!$T$12</definedName>
    <definedName name="SD_161x1_2935x1_2951x5_74_B_0" localSheetId="15" hidden="1">Income!$U$12</definedName>
    <definedName name="SD_161x1_2935x1_2951x5_75_S_0" localSheetId="15" hidden="1">Income!$AU$12</definedName>
    <definedName name="SD_161x1_2935x1_2951x5_76_S_0" localSheetId="15" hidden="1">Income!$AH$12</definedName>
    <definedName name="SD_161x1_2935x1_2951x5_77_S_0" localSheetId="15" hidden="1">Income!$AV$12</definedName>
    <definedName name="SD_161x1_2935x1_2951x5_78_S_0" localSheetId="15" hidden="1">Income!$AI$12</definedName>
    <definedName name="SD_161x1_2935x1_2951x5_79_S_0" localSheetId="15" hidden="1">Income!$AW$12</definedName>
    <definedName name="SD_161x1_2935x1_2951x5_80_S_0" localSheetId="15" hidden="1">Income!$AJ$12</definedName>
    <definedName name="SD_161x1_2935x1_2951x5_81_S_0" localSheetId="15" hidden="1">Income!$AX$12</definedName>
    <definedName name="SD_161x1_2935x1_2951x5_82_S_0" localSheetId="15" hidden="1">Income!$AK$12</definedName>
    <definedName name="SD_161x1_2935x1_2951x5_83_S_0" localSheetId="15" hidden="1">Income!$AY$12</definedName>
    <definedName name="SD_161x1_2935x1_2951x5_84_S_0" localSheetId="15" hidden="1">Income!$AL$12</definedName>
    <definedName name="SD_161x1_2935x1_2951x5_91_S_1" localSheetId="15" hidden="1">Income!$B$12</definedName>
    <definedName name="SD_161x1_2935x1_2951x5_93_S_1" localSheetId="15" hidden="1">Income!$AN$12</definedName>
    <definedName name="SD_161x1_2935x1_2951x50_101_B_1" localSheetId="15" hidden="1">Income!$L$57</definedName>
    <definedName name="SD_161x1_2935x1_2951x50_107_B_0" localSheetId="15" hidden="1">Income!$H$57</definedName>
    <definedName name="SD_161x1_2935x1_2951x50_109_B_1" localSheetId="15" hidden="1">Income!$G$57</definedName>
    <definedName name="SD_161x1_2935x1_2951x50_52_B_0" localSheetId="15" hidden="1">Income!$C$57</definedName>
    <definedName name="SD_161x1_2935x1_2951x50_53_B_0" localSheetId="15" hidden="1">Income!$D$57</definedName>
    <definedName name="SD_161x1_2935x1_2951x50_54_B_0" localSheetId="15" hidden="1">Income!$F$57</definedName>
    <definedName name="SD_161x1_2935x1_2951x50_57_S_0" localSheetId="15" hidden="1">Income!$AM$57</definedName>
    <definedName name="SD_161x1_2935x1_2951x50_58_S_0" localSheetId="15" hidden="1">Income!$AR$57</definedName>
    <definedName name="SD_161x1_2935x1_2951x50_59_S_0" localSheetId="15" hidden="1">Income!$AP$57</definedName>
    <definedName name="SD_161x1_2935x1_2951x50_60_S_0" localSheetId="15" hidden="1">Income!$AQ$57</definedName>
    <definedName name="SD_161x1_2935x1_2951x50_61_B_0" localSheetId="15" hidden="1">Income!$AA$57</definedName>
    <definedName name="SD_161x1_2935x1_2951x50_62_B_0" localSheetId="15" hidden="1">Income!$X$57</definedName>
    <definedName name="SD_161x1_2935x1_2951x50_63_B_0" localSheetId="15" hidden="1">Income!$AD$57</definedName>
    <definedName name="SD_161x1_2935x1_2951x50_64_B_0" localSheetId="15" hidden="1">Income!$AG$57</definedName>
    <definedName name="SD_161x1_2935x1_2951x50_65_B_0" localSheetId="15" hidden="1">Income!$AF$57</definedName>
    <definedName name="SD_161x1_2935x1_2951x50_66_B_0" localSheetId="15" hidden="1">Income!$V$57</definedName>
    <definedName name="SD_161x1_2935x1_2951x50_67_B_0" localSheetId="15" hidden="1">Income!$W$57</definedName>
    <definedName name="SD_161x1_2935x1_2951x50_68_B_0" localSheetId="15" hidden="1">Income!$Z$57</definedName>
    <definedName name="SD_161x1_2935x1_2951x50_69_B_0" localSheetId="15" hidden="1">Income!$Y$57</definedName>
    <definedName name="SD_161x1_2935x1_2951x50_70_S_0" localSheetId="15" hidden="1">Income!$AB$57</definedName>
    <definedName name="SD_161x1_2935x1_2951x50_71_B_0" localSheetId="15" hidden="1">Income!$AC$57</definedName>
    <definedName name="SD_161x1_2935x1_2951x50_72_B_0" localSheetId="15" hidden="1">Income!$AE$57</definedName>
    <definedName name="SD_161x1_2935x1_2951x50_73_B_0" localSheetId="15" hidden="1">Income!$T$57</definedName>
    <definedName name="SD_161x1_2935x1_2951x50_74_B_0" localSheetId="15" hidden="1">Income!$U$57</definedName>
    <definedName name="SD_161x1_2935x1_2951x50_75_S_0" localSheetId="15" hidden="1">Income!$AU$57</definedName>
    <definedName name="SD_161x1_2935x1_2951x50_76_S_0" localSheetId="15" hidden="1">Income!$AH$57</definedName>
    <definedName name="SD_161x1_2935x1_2951x50_77_S_0" localSheetId="15" hidden="1">Income!$AV$57</definedName>
    <definedName name="SD_161x1_2935x1_2951x50_78_S_0" localSheetId="15" hidden="1">Income!$AI$57</definedName>
    <definedName name="SD_161x1_2935x1_2951x50_79_S_0" localSheetId="15" hidden="1">Income!$AW$57</definedName>
    <definedName name="SD_161x1_2935x1_2951x50_80_S_0" localSheetId="15" hidden="1">Income!$AJ$57</definedName>
    <definedName name="SD_161x1_2935x1_2951x50_81_S_0" localSheetId="15" hidden="1">Income!$AX$57</definedName>
    <definedName name="SD_161x1_2935x1_2951x50_82_S_0" localSheetId="15" hidden="1">Income!$AK$57</definedName>
    <definedName name="SD_161x1_2935x1_2951x50_83_S_0" localSheetId="15" hidden="1">Income!$AY$57</definedName>
    <definedName name="SD_161x1_2935x1_2951x50_84_S_0" localSheetId="15" hidden="1">Income!$AL$57</definedName>
    <definedName name="SD_161x1_2935x1_2951x50_91_B_1" localSheetId="15" hidden="1">Income!$B$57</definedName>
    <definedName name="SD_161x1_2935x1_2951x50_93_B_1" localSheetId="15" hidden="1">Income!$AN$57</definedName>
    <definedName name="SD_161x1_2935x1_2951x6_101_S_1" localSheetId="15" hidden="1">Income!$L$13</definedName>
    <definedName name="SD_161x1_2935x1_2951x6_107_S_0" localSheetId="15" hidden="1">Income!$H$13</definedName>
    <definedName name="SD_161x1_2935x1_2951x6_109_S_1" localSheetId="15" hidden="1">Income!$G$13</definedName>
    <definedName name="SD_161x1_2935x1_2951x6_52_S_0" localSheetId="15" hidden="1">Income!$C$13</definedName>
    <definedName name="SD_161x1_2935x1_2951x6_53_S_0" localSheetId="15" hidden="1">Income!$D$13</definedName>
    <definedName name="SD_161x1_2935x1_2951x6_54_S_0" localSheetId="15" hidden="1">Income!$F$13</definedName>
    <definedName name="SD_161x1_2935x1_2951x6_57_S_0" localSheetId="15" hidden="1">Income!$AM$13</definedName>
    <definedName name="SD_161x1_2935x1_2951x6_58_S_0" localSheetId="15" hidden="1">Income!$AR$13</definedName>
    <definedName name="SD_161x1_2935x1_2951x6_59_S_0" localSheetId="15" hidden="1">Income!$AP$13</definedName>
    <definedName name="SD_161x1_2935x1_2951x6_60_S_0" localSheetId="15" hidden="1">Income!$AQ$13</definedName>
    <definedName name="SD_161x1_2935x1_2951x6_61_S_0" localSheetId="15" hidden="1">Income!$AA$13</definedName>
    <definedName name="SD_161x1_2935x1_2951x6_62_S_0" localSheetId="15" hidden="1">Income!$X$13</definedName>
    <definedName name="SD_161x1_2935x1_2951x6_63_S_0" localSheetId="15" hidden="1">Income!$AD$13</definedName>
    <definedName name="SD_161x1_2935x1_2951x6_64_S_0" localSheetId="15" hidden="1">Income!$AG$13</definedName>
    <definedName name="SD_161x1_2935x1_2951x6_65_S_0" localSheetId="15" hidden="1">Income!$AF$13</definedName>
    <definedName name="SD_161x1_2935x1_2951x6_66_S_0" localSheetId="15" hidden="1">Income!$V$13</definedName>
    <definedName name="SD_161x1_2935x1_2951x6_67_S_0" localSheetId="15" hidden="1">Income!$W$13</definedName>
    <definedName name="SD_161x1_2935x1_2951x6_68_S_0" localSheetId="15" hidden="1">Income!$Z$13</definedName>
    <definedName name="SD_161x1_2935x1_2951x6_69_S_0" localSheetId="15" hidden="1">Income!$Y$13</definedName>
    <definedName name="SD_161x1_2935x1_2951x6_70_S_0" localSheetId="15" hidden="1">Income!$AB$13</definedName>
    <definedName name="SD_161x1_2935x1_2951x6_71_S_0" localSheetId="15" hidden="1">Income!$AC$13</definedName>
    <definedName name="SD_161x1_2935x1_2951x6_72_S_0" localSheetId="15" hidden="1">Income!$AE$13</definedName>
    <definedName name="SD_161x1_2935x1_2951x6_73_S_0" localSheetId="15" hidden="1">Income!$T$13</definedName>
    <definedName name="SD_161x1_2935x1_2951x6_74_B_0" localSheetId="15" hidden="1">Income!$U$13</definedName>
    <definedName name="SD_161x1_2935x1_2951x6_75_S_0" localSheetId="15" hidden="1">Income!$AU$13</definedName>
    <definedName name="SD_161x1_2935x1_2951x6_76_S_0" localSheetId="15" hidden="1">Income!$AH$13</definedName>
    <definedName name="SD_161x1_2935x1_2951x6_77_S_0" localSheetId="15" hidden="1">Income!$AV$13</definedName>
    <definedName name="SD_161x1_2935x1_2951x6_78_S_0" localSheetId="15" hidden="1">Income!$AI$13</definedName>
    <definedName name="SD_161x1_2935x1_2951x6_79_S_0" localSheetId="15" hidden="1">Income!$AW$13</definedName>
    <definedName name="SD_161x1_2935x1_2951x6_80_S_0" localSheetId="15" hidden="1">Income!$AJ$13</definedName>
    <definedName name="SD_161x1_2935x1_2951x6_81_S_0" localSheetId="15" hidden="1">Income!$AX$13</definedName>
    <definedName name="SD_161x1_2935x1_2951x6_82_S_0" localSheetId="15" hidden="1">Income!$AK$13</definedName>
    <definedName name="SD_161x1_2935x1_2951x6_83_S_0" localSheetId="15" hidden="1">Income!$AY$13</definedName>
    <definedName name="SD_161x1_2935x1_2951x6_84_S_0" localSheetId="15" hidden="1">Income!$AL$13</definedName>
    <definedName name="SD_161x1_2935x1_2951x6_91_S_1" localSheetId="15" hidden="1">Income!$B$13</definedName>
    <definedName name="SD_161x1_2935x1_2951x6_93_S_1" localSheetId="15" hidden="1">Income!$AN$13</definedName>
    <definedName name="SD_161x1_2935x1_2951x7_101_S_1" localSheetId="15" hidden="1">Income!$L$14</definedName>
    <definedName name="SD_161x1_2935x1_2951x7_107_S_0" localSheetId="15" hidden="1">Income!$H$14</definedName>
    <definedName name="SD_161x1_2935x1_2951x7_109_S_1" localSheetId="15" hidden="1">Income!$G$14</definedName>
    <definedName name="SD_161x1_2935x1_2951x7_52_S_0" localSheetId="15" hidden="1">Income!$C$14</definedName>
    <definedName name="SD_161x1_2935x1_2951x7_53_S_0" localSheetId="15" hidden="1">Income!$D$14</definedName>
    <definedName name="SD_161x1_2935x1_2951x7_54_S_0" localSheetId="15" hidden="1">Income!$F$14</definedName>
    <definedName name="SD_161x1_2935x1_2951x7_57_S_0" localSheetId="15" hidden="1">Income!$AM$14</definedName>
    <definedName name="SD_161x1_2935x1_2951x7_58_S_0" localSheetId="15" hidden="1">Income!$AR$14</definedName>
    <definedName name="SD_161x1_2935x1_2951x7_59_S_0" localSheetId="15" hidden="1">Income!$AP$14</definedName>
    <definedName name="SD_161x1_2935x1_2951x7_60_S_0" localSheetId="15" hidden="1">Income!$AQ$14</definedName>
    <definedName name="SD_161x1_2935x1_2951x7_61_S_0" localSheetId="15" hidden="1">Income!$AA$14</definedName>
    <definedName name="SD_161x1_2935x1_2951x7_62_S_0" localSheetId="15" hidden="1">Income!$X$14</definedName>
    <definedName name="SD_161x1_2935x1_2951x7_63_S_0" localSheetId="15" hidden="1">Income!$AD$14</definedName>
    <definedName name="SD_161x1_2935x1_2951x7_64_S_0" localSheetId="15" hidden="1">Income!$AG$14</definedName>
    <definedName name="SD_161x1_2935x1_2951x7_65_S_0" localSheetId="15" hidden="1">Income!$AF$14</definedName>
    <definedName name="SD_161x1_2935x1_2951x7_66_S_0" localSheetId="15" hidden="1">Income!$V$14</definedName>
    <definedName name="SD_161x1_2935x1_2951x7_67_S_0" localSheetId="15" hidden="1">Income!$W$14</definedName>
    <definedName name="SD_161x1_2935x1_2951x7_68_S_0" localSheetId="15" hidden="1">Income!$Z$14</definedName>
    <definedName name="SD_161x1_2935x1_2951x7_69_S_0" localSheetId="15" hidden="1">Income!$Y$14</definedName>
    <definedName name="SD_161x1_2935x1_2951x7_70_S_0" localSheetId="15" hidden="1">Income!$AB$14</definedName>
    <definedName name="SD_161x1_2935x1_2951x7_71_S_0" localSheetId="15" hidden="1">Income!$AC$14</definedName>
    <definedName name="SD_161x1_2935x1_2951x7_72_S_0" localSheetId="15" hidden="1">Income!$AE$14</definedName>
    <definedName name="SD_161x1_2935x1_2951x7_73_S_0" localSheetId="15" hidden="1">Income!$T$14</definedName>
    <definedName name="SD_161x1_2935x1_2951x7_74_B_0" localSheetId="15" hidden="1">Income!$U$14</definedName>
    <definedName name="SD_161x1_2935x1_2951x7_75_S_0" localSheetId="15" hidden="1">Income!$AU$14</definedName>
    <definedName name="SD_161x1_2935x1_2951x7_76_S_0" localSheetId="15" hidden="1">Income!$AH$14</definedName>
    <definedName name="SD_161x1_2935x1_2951x7_77_S_0" localSheetId="15" hidden="1">Income!$AV$14</definedName>
    <definedName name="SD_161x1_2935x1_2951x7_78_S_0" localSheetId="15" hidden="1">Income!$AI$14</definedName>
    <definedName name="SD_161x1_2935x1_2951x7_79_S_0" localSheetId="15" hidden="1">Income!$AW$14</definedName>
    <definedName name="SD_161x1_2935x1_2951x7_80_S_0" localSheetId="15" hidden="1">Income!$AJ$14</definedName>
    <definedName name="SD_161x1_2935x1_2951x7_81_S_0" localSheetId="15" hidden="1">Income!$AX$14</definedName>
    <definedName name="SD_161x1_2935x1_2951x7_82_S_0" localSheetId="15" hidden="1">Income!$AK$14</definedName>
    <definedName name="SD_161x1_2935x1_2951x7_83_S_0" localSheetId="15" hidden="1">Income!$AY$14</definedName>
    <definedName name="SD_161x1_2935x1_2951x7_84_S_0" localSheetId="15" hidden="1">Income!$AL$14</definedName>
    <definedName name="SD_161x1_2935x1_2951x7_91_S_1" localSheetId="15" hidden="1">Income!$B$14</definedName>
    <definedName name="SD_161x1_2935x1_2951x7_93_S_1" localSheetId="15" hidden="1">Income!$AN$14</definedName>
    <definedName name="SD_161x1_2935x1_2951x8_101_S_1" localSheetId="15" hidden="1">Income!$L$15</definedName>
    <definedName name="SD_161x1_2935x1_2951x8_107_S_0" localSheetId="15" hidden="1">Income!$H$15</definedName>
    <definedName name="SD_161x1_2935x1_2951x8_109_S_1" localSheetId="15" hidden="1">Income!$G$15</definedName>
    <definedName name="SD_161x1_2935x1_2951x8_52_S_0" localSheetId="15" hidden="1">Income!$C$15</definedName>
    <definedName name="SD_161x1_2935x1_2951x8_53_S_0" localSheetId="15" hidden="1">Income!$D$15</definedName>
    <definedName name="SD_161x1_2935x1_2951x8_54_S_0" localSheetId="15" hidden="1">Income!$F$15</definedName>
    <definedName name="SD_161x1_2935x1_2951x8_57_S_0" localSheetId="15" hidden="1">Income!$AM$15</definedName>
    <definedName name="SD_161x1_2935x1_2951x8_58_S_0" localSheetId="15" hidden="1">Income!$AR$15</definedName>
    <definedName name="SD_161x1_2935x1_2951x8_59_S_0" localSheetId="15" hidden="1">Income!$AP$15</definedName>
    <definedName name="SD_161x1_2935x1_2951x8_60_S_0" localSheetId="15" hidden="1">Income!$AQ$15</definedName>
    <definedName name="SD_161x1_2935x1_2951x8_61_S_0" localSheetId="15" hidden="1">Income!$AA$15</definedName>
    <definedName name="SD_161x1_2935x1_2951x8_62_S_0" localSheetId="15" hidden="1">Income!$X$15</definedName>
    <definedName name="SD_161x1_2935x1_2951x8_63_S_0" localSheetId="15" hidden="1">Income!$AD$15</definedName>
    <definedName name="SD_161x1_2935x1_2951x8_64_S_0" localSheetId="15" hidden="1">Income!$AG$15</definedName>
    <definedName name="SD_161x1_2935x1_2951x8_65_S_0" localSheetId="15" hidden="1">Income!$AF$15</definedName>
    <definedName name="SD_161x1_2935x1_2951x8_66_S_0" localSheetId="15" hidden="1">Income!$V$15</definedName>
    <definedName name="SD_161x1_2935x1_2951x8_67_S_0" localSheetId="15" hidden="1">Income!$W$15</definedName>
    <definedName name="SD_161x1_2935x1_2951x8_68_S_0" localSheetId="15" hidden="1">Income!$Z$15</definedName>
    <definedName name="SD_161x1_2935x1_2951x8_69_S_0" localSheetId="15" hidden="1">Income!$Y$15</definedName>
    <definedName name="SD_161x1_2935x1_2951x8_70_S_0" localSheetId="15" hidden="1">Income!$AB$15</definedName>
    <definedName name="SD_161x1_2935x1_2951x8_71_S_0" localSheetId="15" hidden="1">Income!$AC$15</definedName>
    <definedName name="SD_161x1_2935x1_2951x8_72_S_0" localSheetId="15" hidden="1">Income!$AE$15</definedName>
    <definedName name="SD_161x1_2935x1_2951x8_73_S_0" localSheetId="15" hidden="1">Income!$T$15</definedName>
    <definedName name="SD_161x1_2935x1_2951x8_74_B_0" localSheetId="15" hidden="1">Income!$U$15</definedName>
    <definedName name="SD_161x1_2935x1_2951x8_75_S_0" localSheetId="15" hidden="1">Income!$AU$15</definedName>
    <definedName name="SD_161x1_2935x1_2951x8_76_S_0" localSheetId="15" hidden="1">Income!$AH$15</definedName>
    <definedName name="SD_161x1_2935x1_2951x8_77_S_0" localSheetId="15" hidden="1">Income!$AV$15</definedName>
    <definedName name="SD_161x1_2935x1_2951x8_78_S_0" localSheetId="15" hidden="1">Income!$AI$15</definedName>
    <definedName name="SD_161x1_2935x1_2951x8_79_S_0" localSheetId="15" hidden="1">Income!$AW$15</definedName>
    <definedName name="SD_161x1_2935x1_2951x8_80_S_0" localSheetId="15" hidden="1">Income!$AJ$15</definedName>
    <definedName name="SD_161x1_2935x1_2951x8_81_S_0" localSheetId="15" hidden="1">Income!$AX$15</definedName>
    <definedName name="SD_161x1_2935x1_2951x8_82_S_0" localSheetId="15" hidden="1">Income!$AK$15</definedName>
    <definedName name="SD_161x1_2935x1_2951x8_83_S_0" localSheetId="15" hidden="1">Income!$AY$15</definedName>
    <definedName name="SD_161x1_2935x1_2951x8_84_S_0" localSheetId="15" hidden="1">Income!$AL$15</definedName>
    <definedName name="SD_161x1_2935x1_2951x8_91_S_1" localSheetId="15" hidden="1">Income!$B$15</definedName>
    <definedName name="SD_161x1_2935x1_2951x8_93_S_1" localSheetId="15" hidden="1">Income!$AN$15</definedName>
    <definedName name="SD_161x1_2935x1_2951x9_101_S_1" localSheetId="15" hidden="1">Income!$L$16</definedName>
    <definedName name="SD_161x1_2935x1_2951x9_107_S_0" localSheetId="15" hidden="1">Income!$H$16</definedName>
    <definedName name="SD_161x1_2935x1_2951x9_109_S_1" localSheetId="15" hidden="1">Income!$G$16</definedName>
    <definedName name="SD_161x1_2935x1_2951x9_52_S_0" localSheetId="15" hidden="1">Income!$C$16</definedName>
    <definedName name="SD_161x1_2935x1_2951x9_53_S_0" localSheetId="15" hidden="1">Income!$D$16</definedName>
    <definedName name="SD_161x1_2935x1_2951x9_54_S_0" localSheetId="15" hidden="1">Income!$F$16</definedName>
    <definedName name="SD_161x1_2935x1_2951x9_57_S_0" localSheetId="15" hidden="1">Income!$AM$16</definedName>
    <definedName name="SD_161x1_2935x1_2951x9_58_S_0" localSheetId="15" hidden="1">Income!$AR$16</definedName>
    <definedName name="SD_161x1_2935x1_2951x9_59_S_0" localSheetId="15" hidden="1">Income!$AP$16</definedName>
    <definedName name="SD_161x1_2935x1_2951x9_60_S_0" localSheetId="15" hidden="1">Income!$AQ$16</definedName>
    <definedName name="SD_161x1_2935x1_2951x9_61_S_0" localSheetId="15" hidden="1">Income!$AA$16</definedName>
    <definedName name="SD_161x1_2935x1_2951x9_62_S_0" localSheetId="15" hidden="1">Income!$X$16</definedName>
    <definedName name="SD_161x1_2935x1_2951x9_63_S_0" localSheetId="15" hidden="1">Income!$AD$16</definedName>
    <definedName name="SD_161x1_2935x1_2951x9_64_S_0" localSheetId="15" hidden="1">Income!$AG$16</definedName>
    <definedName name="SD_161x1_2935x1_2951x9_65_S_0" localSheetId="15" hidden="1">Income!$AF$16</definedName>
    <definedName name="SD_161x1_2935x1_2951x9_66_S_0" localSheetId="15" hidden="1">Income!$V$16</definedName>
    <definedName name="SD_161x1_2935x1_2951x9_67_S_0" localSheetId="15" hidden="1">Income!$W$16</definedName>
    <definedName name="SD_161x1_2935x1_2951x9_68_S_0" localSheetId="15" hidden="1">Income!$Z$16</definedName>
    <definedName name="SD_161x1_2935x1_2951x9_69_S_0" localSheetId="15" hidden="1">Income!$Y$16</definedName>
    <definedName name="SD_161x1_2935x1_2951x9_70_S_0" localSheetId="15" hidden="1">Income!$AB$16</definedName>
    <definedName name="SD_161x1_2935x1_2951x9_71_S_0" localSheetId="15" hidden="1">Income!$AC$16</definedName>
    <definedName name="SD_161x1_2935x1_2951x9_72_S_0" localSheetId="15" hidden="1">Income!$AE$16</definedName>
    <definedName name="SD_161x1_2935x1_2951x9_73_S_0" localSheetId="15" hidden="1">Income!$T$16</definedName>
    <definedName name="SD_161x1_2935x1_2951x9_74_B_0" localSheetId="15" hidden="1">Income!$U$16</definedName>
    <definedName name="SD_161x1_2935x1_2951x9_75_S_0" localSheetId="15" hidden="1">Income!$AU$16</definedName>
    <definedName name="SD_161x1_2935x1_2951x9_76_S_0" localSheetId="15" hidden="1">Income!$AH$16</definedName>
    <definedName name="SD_161x1_2935x1_2951x9_77_S_0" localSheetId="15" hidden="1">Income!$AV$16</definedName>
    <definedName name="SD_161x1_2935x1_2951x9_78_S_0" localSheetId="15" hidden="1">Income!$AI$16</definedName>
    <definedName name="SD_161x1_2935x1_2951x9_79_S_0" localSheetId="15" hidden="1">Income!$AW$16</definedName>
    <definedName name="SD_161x1_2935x1_2951x9_80_S_0" localSheetId="15" hidden="1">Income!$AJ$16</definedName>
    <definedName name="SD_161x1_2935x1_2951x9_81_S_0" localSheetId="15" hidden="1">Income!$AX$16</definedName>
    <definedName name="SD_161x1_2935x1_2951x9_82_S_0" localSheetId="15" hidden="1">Income!$AK$16</definedName>
    <definedName name="SD_161x1_2935x1_2951x9_83_S_0" localSheetId="15" hidden="1">Income!$AY$16</definedName>
    <definedName name="SD_161x1_2935x1_2951x9_84_S_0" localSheetId="15" hidden="1">Income!$AL$16</definedName>
    <definedName name="SD_161x1_2935x1_2951x9_91_S_1" localSheetId="15" hidden="1">Income!$B$16</definedName>
    <definedName name="SD_161x1_2935x1_2951x9_93_S_1" localSheetId="15" hidden="1">Income!$AN$16</definedName>
    <definedName name="SD_161x1_2935x1_3948x1_21_S_1" localSheetId="16" hidden="1">'Comm. Income'!$C$8</definedName>
    <definedName name="SD_161x1_2935x1_3948x1_22_S_0" localSheetId="16" hidden="1">'Comm. Income'!$D$8</definedName>
    <definedName name="SD_161x1_2935x1_3948x1_24_S_0" localSheetId="16" hidden="1">'Comm. Income'!$B$8</definedName>
    <definedName name="SD_161x1_2935x1_3948x1_28_S_0" localSheetId="16" hidden="1">'Comm. Income'!$L$8</definedName>
    <definedName name="SD_161x1_2935x1_3948x1_35_S_0" localSheetId="16" hidden="1">'Comm. Income'!$E$8</definedName>
    <definedName name="SD_161x1_2935x1_3948x1_36_S_0" localSheetId="16" hidden="1">'Comm. Income'!$H$8</definedName>
    <definedName name="SD_161x1_2935x1_3948x1_37_S_0" localSheetId="16" hidden="1">'Comm. Income'!$J$8</definedName>
    <definedName name="SD_161x1_2935x1_3948x1_38_S_0" localSheetId="16" hidden="1">'Comm. Income'!$I$8</definedName>
    <definedName name="SD_161x1_2935x1_3948x10_21_S_1" localSheetId="16" hidden="1">'Comm. Income'!$C$17</definedName>
    <definedName name="SD_161x1_2935x1_3948x10_22_S_0" localSheetId="16" hidden="1">'Comm. Income'!$D$17</definedName>
    <definedName name="SD_161x1_2935x1_3948x10_24_S_0" localSheetId="16" hidden="1">'Comm. Income'!$B$17</definedName>
    <definedName name="SD_161x1_2935x1_3948x10_28_S_0" localSheetId="16" hidden="1">'Comm. Income'!$L$17</definedName>
    <definedName name="SD_161x1_2935x1_3948x10_35_S_0" localSheetId="16" hidden="1">'Comm. Income'!$E$17</definedName>
    <definedName name="SD_161x1_2935x1_3948x10_36_S_0" localSheetId="16" hidden="1">'Comm. Income'!$H$17</definedName>
    <definedName name="SD_161x1_2935x1_3948x10_37_S_0" localSheetId="16" hidden="1">'Comm. Income'!$J$17</definedName>
    <definedName name="SD_161x1_2935x1_3948x10_38_S_0" localSheetId="16" hidden="1">'Comm. Income'!$I$17</definedName>
    <definedName name="SD_161x1_2935x1_3948x2_21_S_1" localSheetId="16" hidden="1">'Comm. Income'!$C$9</definedName>
    <definedName name="SD_161x1_2935x1_3948x2_22_S_0" localSheetId="16" hidden="1">'Comm. Income'!$D$9</definedName>
    <definedName name="SD_161x1_2935x1_3948x2_24_S_0" localSheetId="16" hidden="1">'Comm. Income'!$B$9</definedName>
    <definedName name="SD_161x1_2935x1_3948x2_28_S_0" localSheetId="16" hidden="1">'Comm. Income'!$L$9</definedName>
    <definedName name="SD_161x1_2935x1_3948x2_35_S_0" localSheetId="16" hidden="1">'Comm. Income'!$E$9</definedName>
    <definedName name="SD_161x1_2935x1_3948x2_36_S_0" localSheetId="16" hidden="1">'Comm. Income'!$H$9</definedName>
    <definedName name="SD_161x1_2935x1_3948x2_37_S_0" localSheetId="16" hidden="1">'Comm. Income'!$J$9</definedName>
    <definedName name="SD_161x1_2935x1_3948x2_38_S_0" localSheetId="16" hidden="1">'Comm. Income'!$I$9</definedName>
    <definedName name="SD_161x1_2935x1_3948x3_21_S_1" localSheetId="16" hidden="1">'Comm. Income'!$C$10</definedName>
    <definedName name="SD_161x1_2935x1_3948x3_22_S_0" localSheetId="16" hidden="1">'Comm. Income'!$D$10</definedName>
    <definedName name="SD_161x1_2935x1_3948x3_24_S_0" localSheetId="16" hidden="1">'Comm. Income'!$B$10</definedName>
    <definedName name="SD_161x1_2935x1_3948x3_28_S_0" localSheetId="16" hidden="1">'Comm. Income'!$L$10</definedName>
    <definedName name="SD_161x1_2935x1_3948x3_35_S_0" localSheetId="16" hidden="1">'Comm. Income'!$E$10</definedName>
    <definedName name="SD_161x1_2935x1_3948x3_36_S_0" localSheetId="16" hidden="1">'Comm. Income'!$H$10</definedName>
    <definedName name="SD_161x1_2935x1_3948x3_37_S_0" localSheetId="16" hidden="1">'Comm. Income'!$J$10</definedName>
    <definedName name="SD_161x1_2935x1_3948x3_38_S_0" localSheetId="16" hidden="1">'Comm. Income'!$I$10</definedName>
    <definedName name="SD_161x1_2935x1_3948x4_21_S_1" localSheetId="16" hidden="1">'Comm. Income'!$C$11</definedName>
    <definedName name="SD_161x1_2935x1_3948x4_22_S_0" localSheetId="16" hidden="1">'Comm. Income'!$D$11</definedName>
    <definedName name="SD_161x1_2935x1_3948x4_24_S_0" localSheetId="16" hidden="1">'Comm. Income'!$B$11</definedName>
    <definedName name="SD_161x1_2935x1_3948x4_28_S_0" localSheetId="16" hidden="1">'Comm. Income'!$L$11</definedName>
    <definedName name="SD_161x1_2935x1_3948x4_35_S_0" localSheetId="16" hidden="1">'Comm. Income'!$E$11</definedName>
    <definedName name="SD_161x1_2935x1_3948x4_36_S_0" localSheetId="16" hidden="1">'Comm. Income'!$H$11</definedName>
    <definedName name="SD_161x1_2935x1_3948x4_37_S_0" localSheetId="16" hidden="1">'Comm. Income'!$J$11</definedName>
    <definedName name="SD_161x1_2935x1_3948x4_38_S_0" localSheetId="16" hidden="1">'Comm. Income'!$I$11</definedName>
    <definedName name="SD_161x1_2935x1_3948x5_21_S_1" localSheetId="16" hidden="1">'Comm. Income'!$C$12</definedName>
    <definedName name="SD_161x1_2935x1_3948x5_22_S_0" localSheetId="16" hidden="1">'Comm. Income'!$D$12</definedName>
    <definedName name="SD_161x1_2935x1_3948x5_24_S_0" localSheetId="16" hidden="1">'Comm. Income'!$B$12</definedName>
    <definedName name="SD_161x1_2935x1_3948x5_28_S_0" localSheetId="16" hidden="1">'Comm. Income'!$L$12</definedName>
    <definedName name="SD_161x1_2935x1_3948x5_35_S_0" localSheetId="16" hidden="1">'Comm. Income'!$E$12</definedName>
    <definedName name="SD_161x1_2935x1_3948x5_36_S_0" localSheetId="16" hidden="1">'Comm. Income'!$H$12</definedName>
    <definedName name="SD_161x1_2935x1_3948x5_37_S_0" localSheetId="16" hidden="1">'Comm. Income'!$J$12</definedName>
    <definedName name="SD_161x1_2935x1_3948x5_38_S_0" localSheetId="16" hidden="1">'Comm. Income'!$I$12</definedName>
    <definedName name="SD_161x1_2935x1_3948x6_21_S_1" localSheetId="16" hidden="1">'Comm. Income'!$C$13</definedName>
    <definedName name="SD_161x1_2935x1_3948x6_22_S_0" localSheetId="16" hidden="1">'Comm. Income'!$D$13</definedName>
    <definedName name="SD_161x1_2935x1_3948x6_24_S_0" localSheetId="16" hidden="1">'Comm. Income'!$B$13</definedName>
    <definedName name="SD_161x1_2935x1_3948x6_28_S_0" localSheetId="16" hidden="1">'Comm. Income'!$L$13</definedName>
    <definedName name="SD_161x1_2935x1_3948x6_35_S_0" localSheetId="16" hidden="1">'Comm. Income'!$E$13</definedName>
    <definedName name="SD_161x1_2935x1_3948x6_36_S_0" localSheetId="16" hidden="1">'Comm. Income'!$H$13</definedName>
    <definedName name="SD_161x1_2935x1_3948x6_37_S_0" localSheetId="16" hidden="1">'Comm. Income'!$J$13</definedName>
    <definedName name="SD_161x1_2935x1_3948x6_38_S_0" localSheetId="16" hidden="1">'Comm. Income'!$I$13</definedName>
    <definedName name="SD_161x1_2935x1_3948x7_21_S_1" localSheetId="16" hidden="1">'Comm. Income'!$C$14</definedName>
    <definedName name="SD_161x1_2935x1_3948x7_22_S_0" localSheetId="16" hidden="1">'Comm. Income'!$D$14</definedName>
    <definedName name="SD_161x1_2935x1_3948x7_24_S_0" localSheetId="16" hidden="1">'Comm. Income'!$B$14</definedName>
    <definedName name="SD_161x1_2935x1_3948x7_28_S_0" localSheetId="16" hidden="1">'Comm. Income'!$L$14</definedName>
    <definedName name="SD_161x1_2935x1_3948x7_35_S_0" localSheetId="16" hidden="1">'Comm. Income'!$E$14</definedName>
    <definedName name="SD_161x1_2935x1_3948x7_36_S_0" localSheetId="16" hidden="1">'Comm. Income'!$H$14</definedName>
    <definedName name="SD_161x1_2935x1_3948x7_37_S_0" localSheetId="16" hidden="1">'Comm. Income'!$J$14</definedName>
    <definedName name="SD_161x1_2935x1_3948x7_38_S_0" localSheetId="16" hidden="1">'Comm. Income'!$I$14</definedName>
    <definedName name="SD_161x1_2935x1_3948x8_21_S_1" localSheetId="16" hidden="1">'Comm. Income'!$C$15</definedName>
    <definedName name="SD_161x1_2935x1_3948x8_22_S_0" localSheetId="16" hidden="1">'Comm. Income'!$D$15</definedName>
    <definedName name="SD_161x1_2935x1_3948x8_24_S_0" localSheetId="16" hidden="1">'Comm. Income'!$B$15</definedName>
    <definedName name="SD_161x1_2935x1_3948x8_28_S_0" localSheetId="16" hidden="1">'Comm. Income'!$L$15</definedName>
    <definedName name="SD_161x1_2935x1_3948x8_35_S_0" localSheetId="16" hidden="1">'Comm. Income'!$E$15</definedName>
    <definedName name="SD_161x1_2935x1_3948x8_36_S_0" localSheetId="16" hidden="1">'Comm. Income'!$H$15</definedName>
    <definedName name="SD_161x1_2935x1_3948x8_37_S_0" localSheetId="16" hidden="1">'Comm. Income'!$J$15</definedName>
    <definedName name="SD_161x1_2935x1_3948x8_38_S_0" localSheetId="16" hidden="1">'Comm. Income'!$I$15</definedName>
    <definedName name="SD_161x1_2935x1_3948x9_21_S_1" localSheetId="16" hidden="1">'Comm. Income'!$C$16</definedName>
    <definedName name="SD_161x1_2935x1_3948x9_22_S_0" localSheetId="16" hidden="1">'Comm. Income'!$D$16</definedName>
    <definedName name="SD_161x1_2935x1_3948x9_24_S_0" localSheetId="16" hidden="1">'Comm. Income'!$B$16</definedName>
    <definedName name="SD_161x1_2935x1_3948x9_28_S_0" localSheetId="16" hidden="1">'Comm. Income'!$L$16</definedName>
    <definedName name="SD_161x1_2935x1_3948x9_35_S_0" localSheetId="16" hidden="1">'Comm. Income'!$E$16</definedName>
    <definedName name="SD_161x1_2935x1_3948x9_36_S_0" localSheetId="16" hidden="1">'Comm. Income'!$H$16</definedName>
    <definedName name="SD_161x1_2935x1_3948x9_37_S_0" localSheetId="16" hidden="1">'Comm. Income'!$J$16</definedName>
    <definedName name="SD_161x1_2935x1_3948x9_38_S_0" localSheetId="16" hidden="1">'Comm. Income'!$I$16</definedName>
    <definedName name="SD_161x1_30_B_0" localSheetId="7" hidden="1">'DEV Info'!$Q$14</definedName>
    <definedName name="SD_161x1_31_S_0" localSheetId="7" hidden="1">'DEV Info'!$Q$46</definedName>
    <definedName name="SD_161x1_35_S_0" localSheetId="7" hidden="1">'DEV Info'!$F$42</definedName>
    <definedName name="SD_161x1_36_S_0" localSheetId="7" hidden="1">'DEV Info'!$H$33</definedName>
    <definedName name="SD_161x1_39_S_0" localSheetId="7" hidden="1">'DEV Info'!$J$40</definedName>
    <definedName name="SD_161x1_41_S_0" localSheetId="12" hidden="1">Bldg!$H$5</definedName>
    <definedName name="SD_161x1_42_S_0" localSheetId="12" hidden="1">Bldg!$H$7</definedName>
    <definedName name="SD_161x1_48_S_0" localSheetId="7" hidden="1">'DEV Info'!$J$27</definedName>
    <definedName name="SD_161x1_49_B_0" localSheetId="7" hidden="1">'DEV Info'!$J$28</definedName>
    <definedName name="SD_161x1_52_S_0" localSheetId="11" hidden="1">Site!$H$43</definedName>
    <definedName name="SD_161x1_5330x1_101_S_0" localSheetId="12" hidden="1">Bldg!$C$13</definedName>
    <definedName name="SD_161x1_5330x1_437_S_1" localSheetId="12" hidden="1">Bldg!$B$15</definedName>
    <definedName name="SD_161x1_5330x1_438_S_0" localSheetId="11" hidden="1">Site!$H$28</definedName>
    <definedName name="SD_161x1_5330x1_439_S_1" localSheetId="11" hidden="1">Site!$H$33</definedName>
    <definedName name="SD_161x1_5330x1_440_S_0" localSheetId="12" hidden="1">Bldg!$C$10</definedName>
    <definedName name="SD_161x1_5330x1_441_B_0" localSheetId="11" hidden="1">Site!$E$87</definedName>
    <definedName name="SD_161x1_5330x1_453_B_1" localSheetId="14" hidden="1">Mrktg!$D$32</definedName>
    <definedName name="SD_161x1_57_S_0" localSheetId="7" hidden="1">'DEV Info'!$B$17</definedName>
    <definedName name="SD_161x1_58_S_0" localSheetId="12" hidden="1">Bldg!$C$11</definedName>
    <definedName name="SD_161x1_71_B_0" localSheetId="10" hidden="1">Team!$E$44</definedName>
    <definedName name="SD_161x1_76_S_1" localSheetId="7" hidden="1">'DEV Info'!$G$10</definedName>
    <definedName name="SD_161x1_77_S_1" localSheetId="7" hidden="1">'DEV Info'!$P$40</definedName>
    <definedName name="SD_161x1_78_S_1" localSheetId="12" hidden="1">Bldg!$H$10</definedName>
    <definedName name="SD_161x1_80_S_1" localSheetId="12" hidden="1">Bldg!$H$14</definedName>
    <definedName name="SD_161x1_81_S_1" localSheetId="7" hidden="1">'DEV Info'!$D$19</definedName>
    <definedName name="SD_161x1_82_S_1" localSheetId="12" hidden="1">Bldg!$G$51</definedName>
    <definedName name="SD_161x1_83_S_1" localSheetId="12" hidden="1">Bldg!$H$13</definedName>
    <definedName name="SD_161x1_84_S_1" localSheetId="7" hidden="1">'DEV Info'!$H$44</definedName>
    <definedName name="SD_161x1_85_S_1" localSheetId="12" hidden="1">Bldg!$H$12</definedName>
    <definedName name="SD_161x1_88_S_1" localSheetId="11" hidden="1">'DEV Info'!$I$23</definedName>
    <definedName name="SD_161x1_89_S_1" localSheetId="12" hidden="1">Bldg!$H$11</definedName>
    <definedName name="SD_21_S_0" localSheetId="7" hidden="1">'DEV Info'!$D$6</definedName>
    <definedName name="SD_25_S_0" localSheetId="18" hidden="1">Uses!$F$103</definedName>
    <definedName name="SD_27_S_0" localSheetId="8" hidden="1">Sources!$F$121</definedName>
    <definedName name="SD_3946x1_100_S_0" localSheetId="17" hidden="1">Expenses!$J$21</definedName>
    <definedName name="SD_3946x1_101_S_0" localSheetId="17" hidden="1">Expenses!$J$30</definedName>
    <definedName name="SD_3946x1_102_S_0" localSheetId="17" hidden="1">Expenses!$J$53</definedName>
    <definedName name="SD_3946x1_103_S_0" localSheetId="17" hidden="1">Expenses!$J$65</definedName>
    <definedName name="SD_3946x1_104_S_0" localSheetId="17" hidden="1">Expenses!$J$69</definedName>
    <definedName name="SD_3946x1_105_S_0" localSheetId="15" hidden="1">Income!$H$72</definedName>
    <definedName name="SD_3946x1_106_S_0" localSheetId="11" hidden="1">Site!$E$67</definedName>
    <definedName name="SD_3946x1_109_S_0" localSheetId="16" hidden="1">'Comm. Income'!$K$27</definedName>
    <definedName name="SD_3946x1_117_S_0" localSheetId="7" hidden="1">'DEV Info'!$E$34</definedName>
    <definedName name="SD_3946x1_118_S_0" localSheetId="7" hidden="1">'DEV Info'!$E$35</definedName>
    <definedName name="SD_3946x1_119_S_0" localSheetId="7" hidden="1">'DEV Info'!$E$36</definedName>
    <definedName name="SD_3946x1_120_S_0" localSheetId="7" hidden="1">'DEV Info'!$E$37</definedName>
    <definedName name="SD_3946x1_121_S_0" localSheetId="7" hidden="1">'DEV Info'!$E$21</definedName>
    <definedName name="SD_3946x1_122_S_0" localSheetId="7" hidden="1">'DEV Info'!$E$23</definedName>
    <definedName name="SD_3946x1_123_S_0" localSheetId="7" hidden="1">'DEV Info'!$E$22</definedName>
    <definedName name="SD_3946x1_124_S_0" localSheetId="7" hidden="1">'DEV Info'!$E$60</definedName>
    <definedName name="SD_3946x1_125_S_0" localSheetId="7" hidden="1">'DEV Info'!$F$65</definedName>
    <definedName name="SD_3946x1_126_S_0" localSheetId="7" hidden="1">'DEV Info'!$F$66</definedName>
    <definedName name="SD_3946x1_128_S_0" localSheetId="8" hidden="1">Sources!$H$11</definedName>
    <definedName name="SD_3946x1_129_S_0" localSheetId="8" hidden="1">Sources!$C$11</definedName>
    <definedName name="SD_3946x1_131_S_0" localSheetId="8" hidden="1">Sources!$C$14</definedName>
    <definedName name="SD_3946x1_142_S_0" localSheetId="8" hidden="1">Sources!$C$29</definedName>
    <definedName name="SD_3946x1_144_S_0" localSheetId="8" hidden="1">Sources!$E$90</definedName>
    <definedName name="SD_3946x1_145_S_0" localSheetId="7" hidden="1">'DEV Info'!$E$33</definedName>
    <definedName name="SD_3946x1_146_S_0" localSheetId="9" hidden="1">Borrower!$F$6</definedName>
    <definedName name="SD_3946x1_147_S_0" localSheetId="9" hidden="1">Borrower!$F$11</definedName>
    <definedName name="SD_3946x1_150_S_0" localSheetId="17" hidden="1">Expenses!$J$7</definedName>
    <definedName name="SD_3946x1_151_S_0" localSheetId="17" hidden="1">Expenses!$J$8</definedName>
    <definedName name="SD_3946x1_152_S_0" localSheetId="17" hidden="1">Expenses!$J$9</definedName>
    <definedName name="SD_3946x1_153_S_0" localSheetId="17" hidden="1">Expenses!$J$10</definedName>
    <definedName name="SD_3946x1_154_S_0" localSheetId="17" hidden="1">Expenses!$J$11</definedName>
    <definedName name="SD_3946x1_155_S_0" localSheetId="17" hidden="1">Expenses!$J$12</definedName>
    <definedName name="SD_3946x1_156_S_0" localSheetId="17" hidden="1">Expenses!$J$13</definedName>
    <definedName name="SD_3946x1_157_S_0" localSheetId="17" hidden="1">Expenses!$J$14</definedName>
    <definedName name="SD_3946x1_158_S_0" localSheetId="17" hidden="1">Expenses!$J$15</definedName>
    <definedName name="SD_3946x1_159_S_0" localSheetId="17" hidden="1">Expenses!$J$16</definedName>
    <definedName name="SD_3946x1_160_S_0" localSheetId="17" hidden="1">Expenses!$J$17</definedName>
    <definedName name="SD_3946x1_161_S_0" localSheetId="17" hidden="1">Expenses!$J$18</definedName>
    <definedName name="SD_3946x1_162_S_0" localSheetId="17" hidden="1">Expenses!$J$19</definedName>
    <definedName name="SD_3946x1_163_S_0" localSheetId="17" hidden="1">Expenses!$J$20</definedName>
    <definedName name="SD_3946x1_164_S_0" localSheetId="17" hidden="1">Expenses!$J$24</definedName>
    <definedName name="SD_3946x1_165_S_0" localSheetId="17" hidden="1">Expenses!$J$25</definedName>
    <definedName name="SD_3946x1_166_S_0" localSheetId="17" hidden="1">Expenses!$J$26</definedName>
    <definedName name="SD_3946x1_167_S_0" localSheetId="17" hidden="1">Expenses!$J$27</definedName>
    <definedName name="SD_3946x1_168_S_0" localSheetId="17" hidden="1">Expenses!$J$28</definedName>
    <definedName name="SD_3946x1_169_S_0" localSheetId="17" hidden="1">Expenses!$J$29</definedName>
    <definedName name="SD_3946x1_170_S_0" localSheetId="17" hidden="1">Expenses!$J$33</definedName>
    <definedName name="SD_3946x1_171_S_0" localSheetId="17" hidden="1">Expenses!$J$34</definedName>
    <definedName name="SD_3946x1_172_S_0" localSheetId="17" hidden="1">Expenses!$J$35</definedName>
    <definedName name="SD_3946x1_173_S_0" localSheetId="17" hidden="1">Expenses!$J$36</definedName>
    <definedName name="SD_3946x1_174_S_0" localSheetId="17" hidden="1">Expenses!$J$37</definedName>
    <definedName name="SD_3946x1_175_S_0" localSheetId="17" hidden="1">Expenses!$J$38</definedName>
    <definedName name="SD_3946x1_176_S_0" localSheetId="17" hidden="1">Expenses!$J$39</definedName>
    <definedName name="SD_3946x1_177_S_0" localSheetId="17" hidden="1">Expenses!$J$40</definedName>
    <definedName name="SD_3946x1_178_S_0" localSheetId="17" hidden="1">Expenses!$J$42</definedName>
    <definedName name="SD_3946x1_179_S_0" localSheetId="17" hidden="1">Expenses!$J$44</definedName>
    <definedName name="SD_3946x1_180_S_0" localSheetId="17" hidden="1">Expenses!$J$43</definedName>
    <definedName name="SD_3946x1_181_S_0" localSheetId="17" hidden="1">Expenses!$J$45</definedName>
    <definedName name="SD_3946x1_182_S_0" localSheetId="17" hidden="1">Expenses!$J$46</definedName>
    <definedName name="SD_3946x1_183_S_0" localSheetId="17" hidden="1">Expenses!$J$47</definedName>
    <definedName name="SD_3946x1_184_S_0" localSheetId="17" hidden="1">Expenses!$J$48</definedName>
    <definedName name="SD_3946x1_185_S_0" localSheetId="17" hidden="1">Expenses!$J$49</definedName>
    <definedName name="SD_3946x1_186_S_0" localSheetId="17" hidden="1">Expenses!$J$50</definedName>
    <definedName name="SD_3946x1_187_S_0" localSheetId="17" hidden="1">Expenses!$J$51</definedName>
    <definedName name="SD_3946x1_188_S_0" localSheetId="17" hidden="1">Expenses!$J$52</definedName>
    <definedName name="SD_3946x1_189_S_0" localSheetId="17" hidden="1">Expenses!$J$56</definedName>
    <definedName name="SD_3946x1_190_S_0" localSheetId="17" hidden="1">Expenses!$J$57</definedName>
    <definedName name="SD_3946x1_191_S_0" localSheetId="17" hidden="1">Expenses!$J$58</definedName>
    <definedName name="SD_3946x1_192_S_0" localSheetId="17" hidden="1">Expenses!$J$59</definedName>
    <definedName name="SD_3946x1_193_S_0" localSheetId="17" hidden="1">Expenses!$J$60</definedName>
    <definedName name="SD_3946x1_194_S_0" localSheetId="17" hidden="1">Expenses!$J$61</definedName>
    <definedName name="SD_3946x1_195_S_0" localSheetId="17" hidden="1">Expenses!$J$62</definedName>
    <definedName name="SD_3946x1_196_S_0" localSheetId="17" hidden="1">Expenses!$J$63</definedName>
    <definedName name="SD_3946x1_197_S_0" localSheetId="17" hidden="1">Expenses!$J$64</definedName>
    <definedName name="SD_3946x1_198_S_0" localSheetId="17" hidden="1">Expenses!$J$41</definedName>
    <definedName name="SD_3946x1_199_S_0" localSheetId="15" hidden="1">Income!$M$64</definedName>
    <definedName name="SD_3946x1_201_S_0" localSheetId="15" hidden="1">Income!$L$67</definedName>
    <definedName name="SD_3946x1_202_S_0" localSheetId="15" hidden="1">Income!$L$68</definedName>
    <definedName name="SD_3946x1_203_S_0" localSheetId="12" hidden="1">Bldg!$H$8</definedName>
    <definedName name="SD_3946x1_204_S_0" localSheetId="15" hidden="1">Income!$B$64</definedName>
    <definedName name="SD_3946x1_205_S_0" localSheetId="15" hidden="1">Income!$B$65</definedName>
    <definedName name="SD_3946x1_206_S_0" localSheetId="15" hidden="1">Income!$B$66</definedName>
    <definedName name="SD_3946x1_207_S_0" localSheetId="15" hidden="1">Income!$B$67</definedName>
    <definedName name="SD_3946x1_208_S_0" localSheetId="15" hidden="1">Income!$B$68</definedName>
    <definedName name="SD_3946x1_209_S_0" localSheetId="15" hidden="1">Income!$B$69</definedName>
    <definedName name="SD_3946x1_210_S_0" localSheetId="15" hidden="1">Income!$B$70</definedName>
    <definedName name="SD_3946x1_211_S_0" localSheetId="15" hidden="1">Income!$B$71</definedName>
    <definedName name="SD_3946x1_212_S_0" localSheetId="15" hidden="1">Income!$H$64</definedName>
    <definedName name="SD_3946x1_213_S_0" localSheetId="15" hidden="1">Income!$H$65</definedName>
    <definedName name="SD_3946x1_214_S_0" localSheetId="15" hidden="1">Income!$H$66</definedName>
    <definedName name="SD_3946x1_215_S_0" localSheetId="15" hidden="1">Income!$H$67</definedName>
    <definedName name="SD_3946x1_216_S_0" localSheetId="15" hidden="1">Income!$H$68</definedName>
    <definedName name="SD_3946x1_217_S_0" localSheetId="15" hidden="1">Income!$H$69</definedName>
    <definedName name="SD_3946x1_218_S_0" localSheetId="15" hidden="1">Income!$H$70</definedName>
    <definedName name="SD_3946x1_219_S_0" localSheetId="15" hidden="1">Income!$H$71</definedName>
    <definedName name="SD_3946x1_221_S_0" localSheetId="9" hidden="1">Borrower!$F$14</definedName>
    <definedName name="SD_3946x1_222_S_0" localSheetId="9" hidden="1">Borrower!$H$14</definedName>
    <definedName name="SD_3946x1_223_S_0" localSheetId="9" hidden="1">Borrower!$C$17</definedName>
    <definedName name="SD_3946x1_224_S_0" localSheetId="9" hidden="1">Borrower!$C$18</definedName>
    <definedName name="SD_3946x1_225_S_0" localSheetId="9" hidden="1">Borrower!$H$18</definedName>
    <definedName name="SD_3946x1_226_S_0" localSheetId="9" hidden="1">Borrower!$J$18</definedName>
    <definedName name="SD_3946x1_227_S_0" localSheetId="9" hidden="1">Borrower!$D$8</definedName>
    <definedName name="SD_3946x1_228_S_0" localSheetId="9" hidden="1">Borrower!$D$14</definedName>
    <definedName name="SD_3946x1_229_S_0" localSheetId="9" hidden="1">Borrower!$C$20</definedName>
    <definedName name="SD_3946x1_230_S_0" localSheetId="9" hidden="1">Borrower!$G$20</definedName>
    <definedName name="SD_3946x1_232_S_0" localSheetId="10" hidden="1">Team!$E$43</definedName>
    <definedName name="SD_3946x1_233_B_0" localSheetId="13" hidden="1">Tenants!$E$38</definedName>
    <definedName name="SD_3946x1_234_B_0" localSheetId="13" hidden="1">Tenants!$E$40</definedName>
    <definedName name="SD_3946x1_235_B_0" localSheetId="13" hidden="1">Tenants!$E$41</definedName>
    <definedName name="SD_3946x1_236_B_0" localSheetId="13" hidden="1">Tenants!$E$42</definedName>
    <definedName name="SD_3946x1_237_B_0" localSheetId="13" hidden="1">Tenants!$E$43</definedName>
    <definedName name="SD_3946x1_238_S_0" localSheetId="13" hidden="1">Tenants!$E$48</definedName>
    <definedName name="SD_3946x1_239_B_0" localSheetId="13" hidden="1">Tenants!$E$45</definedName>
    <definedName name="SD_3946x1_240_B_0" localSheetId="13" hidden="1">Tenants!$E$46</definedName>
    <definedName name="SD_3946x1_241_B_0" localSheetId="13" hidden="1">Tenants!$E$53</definedName>
    <definedName name="SD_3946x1_245_S_0" localSheetId="13" hidden="1">Tenants!$I$34</definedName>
    <definedName name="SD_3946x1_252_S_0" localSheetId="17" hidden="1">Expenses!$N$7</definedName>
    <definedName name="SD_3946x1_253_S_0" localSheetId="17" hidden="1">Expenses!$N$8</definedName>
    <definedName name="SD_3946x1_254_S_0" localSheetId="17" hidden="1">Expenses!$N$9</definedName>
    <definedName name="SD_3946x1_255_S_0" localSheetId="17" hidden="1">Expenses!$N$10</definedName>
    <definedName name="SD_3946x1_256_S_0" localSheetId="17" hidden="1">Expenses!$N$11</definedName>
    <definedName name="SD_3946x1_257_S_0" localSheetId="17" hidden="1">Expenses!$N$12</definedName>
    <definedName name="SD_3946x1_258_S_0" localSheetId="17" hidden="1">Expenses!$N$13</definedName>
    <definedName name="SD_3946x1_259_S_0" localSheetId="17" hidden="1">Expenses!$N$14</definedName>
    <definedName name="SD_3946x1_260_S_0" localSheetId="17" hidden="1">Expenses!$N$15</definedName>
    <definedName name="SD_3946x1_261_S_0" localSheetId="17" hidden="1">Expenses!$N$16</definedName>
    <definedName name="SD_3946x1_262_S_0" localSheetId="17" hidden="1">Expenses!$N$17</definedName>
    <definedName name="SD_3946x1_263_S_0" localSheetId="17" hidden="1">Expenses!$N$18</definedName>
    <definedName name="SD_3946x1_264_S_0" localSheetId="17" hidden="1">Expenses!$N$19</definedName>
    <definedName name="SD_3946x1_265_S_0" localSheetId="17" hidden="1">Expenses!$N$20</definedName>
    <definedName name="SD_3946x1_266_S_0" localSheetId="17" hidden="1">Expenses!$N$24</definedName>
    <definedName name="SD_3946x1_267_S_0" localSheetId="17" hidden="1">Expenses!$N$25</definedName>
    <definedName name="SD_3946x1_268_S_0" localSheetId="17" hidden="1">Expenses!$N$26</definedName>
    <definedName name="SD_3946x1_269_S_0" localSheetId="17" hidden="1">Expenses!$N$27</definedName>
    <definedName name="SD_3946x1_270_S_0" localSheetId="17" hidden="1">Expenses!$N$28</definedName>
    <definedName name="SD_3946x1_271_S_0" localSheetId="17" hidden="1">Expenses!$N$29</definedName>
    <definedName name="SD_3946x1_272_S_0" localSheetId="17" hidden="1">Expenses!$N$33</definedName>
    <definedName name="SD_3946x1_273_S_0" localSheetId="17" hidden="1">Expenses!$N$34</definedName>
    <definedName name="SD_3946x1_274_S_0" localSheetId="17" hidden="1">Expenses!$N$35</definedName>
    <definedName name="SD_3946x1_275_S_0" localSheetId="17" hidden="1">Expenses!$N$36</definedName>
    <definedName name="SD_3946x1_276_S_0" localSheetId="17" hidden="1">Expenses!$N$37</definedName>
    <definedName name="SD_3946x1_277_S_0" localSheetId="17" hidden="1">Expenses!$N$38</definedName>
    <definedName name="SD_3946x1_278_S_0" localSheetId="17" hidden="1">Expenses!$N$39</definedName>
    <definedName name="SD_3946x1_279_S_0" localSheetId="17" hidden="1">Expenses!$N$40</definedName>
    <definedName name="SD_3946x1_280_S_0" localSheetId="17" hidden="1">Expenses!$N$41</definedName>
    <definedName name="SD_3946x1_281_S_0" localSheetId="17" hidden="1">Expenses!$N$42</definedName>
    <definedName name="SD_3946x1_282_S_0" localSheetId="17" hidden="1">Expenses!$N$43</definedName>
    <definedName name="SD_3946x1_283_S_0" localSheetId="17" hidden="1">Expenses!$N$44</definedName>
    <definedName name="SD_3946x1_284_S_0" localSheetId="17" hidden="1">Expenses!$N$45</definedName>
    <definedName name="SD_3946x1_285_S_0" localSheetId="17" hidden="1">Expenses!$N$46</definedName>
    <definedName name="SD_3946x1_286_S_0" localSheetId="17" hidden="1">Expenses!$N$47</definedName>
    <definedName name="SD_3946x1_287_S_0" localSheetId="17" hidden="1">Expenses!$N$48</definedName>
    <definedName name="SD_3946x1_288_S_0" localSheetId="17" hidden="1">Expenses!$N$49</definedName>
    <definedName name="SD_3946x1_289_S_0" localSheetId="17" hidden="1">Expenses!$N$50</definedName>
    <definedName name="SD_3946x1_290_S_0" localSheetId="17" hidden="1">Expenses!$N$51</definedName>
    <definedName name="SD_3946x1_291_S_0" localSheetId="17" hidden="1">Expenses!$N$52</definedName>
    <definedName name="SD_3946x1_292_S_0" localSheetId="17" hidden="1">Expenses!$N$56</definedName>
    <definedName name="SD_3946x1_293_S_0" localSheetId="17" hidden="1">Expenses!$N$57</definedName>
    <definedName name="SD_3946x1_294_S_0" localSheetId="17" hidden="1">Expenses!$N$58</definedName>
    <definedName name="SD_3946x1_295_S_0" localSheetId="17" hidden="1">Expenses!$N$59</definedName>
    <definedName name="SD_3946x1_296_S_0" localSheetId="17" hidden="1">Expenses!$N$60</definedName>
    <definedName name="SD_3946x1_297_S_0" localSheetId="17" hidden="1">Expenses!$N$61</definedName>
    <definedName name="SD_3946x1_298_S_0" localSheetId="17" hidden="1">Expenses!$N$62</definedName>
    <definedName name="SD_3946x1_299_S_0" localSheetId="17" hidden="1">Expenses!$N$63</definedName>
    <definedName name="SD_3946x1_300_S_0" localSheetId="17" hidden="1">Expenses!$N$64</definedName>
    <definedName name="SD_3946x1_301_S_0" localSheetId="17" hidden="1">Expenses!$N$69</definedName>
    <definedName name="SD_3946x1_302_S_0" localSheetId="16" hidden="1">'Comm. Income'!$J$25</definedName>
    <definedName name="SD_3946x1_303_S_0" localSheetId="16" hidden="1">'Comm. Income'!$K$22</definedName>
    <definedName name="SD_3946x1_304_S_0" localSheetId="15" hidden="1">Income!$E$64</definedName>
    <definedName name="SD_3946x1_305_S_0" localSheetId="15" hidden="1">Income!$E$65</definedName>
    <definedName name="SD_3946x1_306_S_0" localSheetId="15" hidden="1">Income!$E$66</definedName>
    <definedName name="SD_3946x1_307_S_0" localSheetId="15" hidden="1">Income!$E$67</definedName>
    <definedName name="SD_3946x1_308_S_0" localSheetId="15" hidden="1">Income!$E$68</definedName>
    <definedName name="SD_3946x1_309_S_0" localSheetId="15" hidden="1">Income!$E$69</definedName>
    <definedName name="SD_3946x1_310_S_0" localSheetId="15" hidden="1">Income!$E$70</definedName>
    <definedName name="SD_3946x1_311_S_0" localSheetId="15" hidden="1">Income!$E$71</definedName>
    <definedName name="SD_3946x1_312_S_0" localSheetId="15" hidden="1">Income!$F$64</definedName>
    <definedName name="SD_3946x1_313_S_0" localSheetId="15" hidden="1">Income!$F$65</definedName>
    <definedName name="SD_3946x1_314_S_0" localSheetId="15" hidden="1">Income!$F$66</definedName>
    <definedName name="SD_3946x1_315_S_0" localSheetId="15" hidden="1">Income!$F$67</definedName>
    <definedName name="SD_3946x1_316_S_0" localSheetId="15" hidden="1">Income!$F$68</definedName>
    <definedName name="SD_3946x1_317_S_0" localSheetId="15" hidden="1">Income!$F$69</definedName>
    <definedName name="SD_3946x1_318_S_0" localSheetId="15" hidden="1">Income!$F$70</definedName>
    <definedName name="SD_3946x1_319_S_0" localSheetId="15" hidden="1">Income!$F$71</definedName>
    <definedName name="SD_3946x1_325_S_0" localSheetId="7" hidden="1">'DEV Info'!$J$21</definedName>
    <definedName name="SD_3946x1_328_S_0" localSheetId="13" hidden="1">Tenants!$E$49</definedName>
    <definedName name="SD_3946x1_343_S_1" localSheetId="7" hidden="1">'DEV Info'!$I$72</definedName>
    <definedName name="SD_3946x1_345_S_0" localSheetId="18" hidden="1">Uses!$F$89</definedName>
    <definedName name="SD_3946x1_351_S_0" localSheetId="7" hidden="1">'DEV Info'!$F$15</definedName>
    <definedName name="SD_3946x1_352_S_0" localSheetId="8" hidden="1">Sources!$F$16</definedName>
    <definedName name="SD_3946x1_353_S_0" localSheetId="13" hidden="1">Tenants!$F$21</definedName>
    <definedName name="SD_3946x1_447_B_1" localSheetId="7" hidden="1">'DEV Info'!$F$70</definedName>
    <definedName name="SD_3946x1_450_B_1" localSheetId="7" hidden="1">'DEV Info'!$H$68</definedName>
    <definedName name="SD_3946x1_451_B_1" localSheetId="11" hidden="1">Site!$H$37</definedName>
    <definedName name="SD_3946x1_452_B_0" localSheetId="9" hidden="1">Borrower!$H$54</definedName>
    <definedName name="SD_3946x1_453_B_0" localSheetId="7" hidden="1">'DEV Info'!$F$61</definedName>
    <definedName name="SD_43_S_0" localSheetId="9" hidden="1">Borrower!$F$10</definedName>
    <definedName name="SD_50_S_0" localSheetId="7" hidden="1">'DEV Info'!$I$4</definedName>
    <definedName name="SD_5118x1_10_B_0" localSheetId="7" hidden="1">'DEV Info'!$I$13</definedName>
    <definedName name="SD_5118x1_11_B_0" localSheetId="10" hidden="1">Team!$E$13</definedName>
    <definedName name="SD_5118x1_12_B_0" localSheetId="10" hidden="1">Team!$E$14</definedName>
    <definedName name="SD_5118x1_13_B_0" localSheetId="10" hidden="1">Team!$E$17</definedName>
    <definedName name="SD_5118x1_29_B_0" localSheetId="10" hidden="1">Team!$E$26</definedName>
    <definedName name="SD_5118x1_30_B_0" localSheetId="10" hidden="1">Team!$E$29</definedName>
    <definedName name="SD_5118x1_9_B_0" localSheetId="7" hidden="1">'DEV Info'!$D$13</definedName>
    <definedName name="SD_78_S_0" localSheetId="8" hidden="1">Sources!$H$13</definedName>
    <definedName name="SD_80_S_0" localSheetId="10" hidden="1">Team!$E$7</definedName>
    <definedName name="SD_81_S_0" localSheetId="7" hidden="1">'DEV Info'!$D$12</definedName>
    <definedName name="SD_81x1_100_S_0" localSheetId="18" hidden="1">Uses!$F$70</definedName>
    <definedName name="SD_81x1_101_S_0" localSheetId="18" hidden="1">Uses!$D$70</definedName>
    <definedName name="SD_81x1_102_S_0" localSheetId="18" hidden="1">Uses!$F$71</definedName>
    <definedName name="SD_81x1_103_S_0" localSheetId="18" hidden="1">Uses!$D$71</definedName>
    <definedName name="SD_81x1_104_S_0" localSheetId="18" hidden="1">Uses!$F$72</definedName>
    <definedName name="SD_81x1_105_S_0" localSheetId="18" hidden="1">Uses!$D$72</definedName>
    <definedName name="SD_81x1_106_S_0" localSheetId="18" hidden="1">Uses!$F$73</definedName>
    <definedName name="SD_81x1_107_S_0" localSheetId="18" hidden="1">Uses!$D$73</definedName>
    <definedName name="SD_81x1_108_S_0" localSheetId="18" hidden="1">Uses!$F$74</definedName>
    <definedName name="SD_81x1_109_S_0" localSheetId="18" hidden="1">Uses!$D$74</definedName>
    <definedName name="SD_81x1_110_S_0" localSheetId="18" hidden="1">Uses!$F$75</definedName>
    <definedName name="SD_81x1_111_S_0" localSheetId="18" hidden="1">Uses!$D$75</definedName>
    <definedName name="SD_81x1_112_S_0" localSheetId="18" hidden="1">Uses!$F$76</definedName>
    <definedName name="SD_81x1_113_S_0" localSheetId="18" hidden="1">Uses!$D$76</definedName>
    <definedName name="SD_81x1_114_S_0" localSheetId="18" hidden="1">Uses!$F$77</definedName>
    <definedName name="SD_81x1_115_S_0" localSheetId="18" hidden="1">Uses!$D$77</definedName>
    <definedName name="SD_81x1_116_S_0" localSheetId="18" hidden="1">Uses!$F$78</definedName>
    <definedName name="SD_81x1_117_S_0" localSheetId="18" hidden="1">Uses!$D$78</definedName>
    <definedName name="SD_81x1_118_S_0" localSheetId="18" hidden="1">Uses!$F$79</definedName>
    <definedName name="SD_81x1_119_S_0" localSheetId="18" hidden="1">Uses!$D$79</definedName>
    <definedName name="SD_81x1_12_S_0" localSheetId="18" hidden="1">Uses!$F$22</definedName>
    <definedName name="SD_81x1_121_S_0" localSheetId="18" hidden="1">Uses!$F$61</definedName>
    <definedName name="SD_81x1_124_S_0" localSheetId="18" hidden="1">Uses!$F$62</definedName>
    <definedName name="SD_81x1_125_S_0" localSheetId="18" hidden="1">Uses!$F$63</definedName>
    <definedName name="SD_81x1_126_S_0" localSheetId="18" hidden="1">Uses!$F$64</definedName>
    <definedName name="SD_81x1_127_S_0" localSheetId="18" hidden="1">Uses!$F$45</definedName>
    <definedName name="SD_81x1_129_S_0" localSheetId="18" hidden="1">Uses!$F$32</definedName>
    <definedName name="SD_81x1_130_S_0" localSheetId="18" hidden="1">Uses!$F$44</definedName>
    <definedName name="SD_81x1_131_S_0" localSheetId="18" hidden="1">Uses!$F$35</definedName>
    <definedName name="SD_81x1_133_S_0" localSheetId="18" hidden="1">Uses!$F$65</definedName>
    <definedName name="SD_81x1_134_S_0" localSheetId="18" hidden="1">Uses!$F$41</definedName>
    <definedName name="SD_81x1_135_S_0" localSheetId="18" hidden="1">Uses!$F$39</definedName>
    <definedName name="SD_81x1_136_S_0" localSheetId="18" hidden="1">Uses!$F$38</definedName>
    <definedName name="SD_81x1_169_S_0" localSheetId="18" hidden="1">Uses!$F$53</definedName>
    <definedName name="SD_81x1_17_S_0" localSheetId="18" hidden="1">Uses!$F$9</definedName>
    <definedName name="SD_81x1_170_S_0" localSheetId="18" hidden="1">Uses!$F$66</definedName>
    <definedName name="SD_81x1_175_S_0" localSheetId="18" hidden="1">Uses!$F$23</definedName>
    <definedName name="SD_81x1_20_S_0" localSheetId="18" hidden="1">Uses!$F$12</definedName>
    <definedName name="SD_81x1_26_S_0" localSheetId="18" hidden="1">Uses!$F$19</definedName>
    <definedName name="SD_81x1_43_S_0" localSheetId="18" hidden="1">Uses!$F$20</definedName>
    <definedName name="SD_81x1_47_S_0" localSheetId="18" hidden="1">Uses!$F$21</definedName>
    <definedName name="SD_81x1_5325x1_419_S_0" localSheetId="18" hidden="1">Uses!$L$89</definedName>
    <definedName name="SD_81x1_5325x1_420_S_0" localSheetId="18" hidden="1">Uses!$D$90</definedName>
    <definedName name="SD_81x1_5325x1_421_S_0" localSheetId="18" hidden="1">Uses!$F$90</definedName>
    <definedName name="SD_81x1_5325x1_423_S_0" localSheetId="18" hidden="1">Uses!$D$91</definedName>
    <definedName name="SD_81x1_5325x1_424_S_0" localSheetId="18" hidden="1">Uses!$F$91</definedName>
    <definedName name="SD_81x1_5325x1_425_S_0" localSheetId="18" hidden="1">Uses!$D$92</definedName>
    <definedName name="SD_81x1_5325x1_426_S_0" localSheetId="18" hidden="1">Uses!$F$92</definedName>
    <definedName name="SD_81x1_5325x1_427_S_0" localSheetId="18" hidden="1">Uses!$D$93</definedName>
    <definedName name="SD_81x1_5325x1_428_S_0" localSheetId="18" hidden="1">Uses!$F$93</definedName>
    <definedName name="SD_81x1_5325x1_429_S_0" localSheetId="18" hidden="1">Uses!$D$94</definedName>
    <definedName name="SD_81x1_5325x1_430_S_0" localSheetId="18" hidden="1">Uses!$F$94</definedName>
    <definedName name="SD_81x1_5325x1_431_S_0" localSheetId="18" hidden="1">Uses!$D$95</definedName>
    <definedName name="SD_81x1_5325x1_432_S_0" localSheetId="18" hidden="1">Uses!$F$95</definedName>
    <definedName name="SD_81x1_5325x1_433_S_0" localSheetId="18" hidden="1">Uses!$D$96</definedName>
    <definedName name="SD_81x1_5325x1_434_S_0" localSheetId="18" hidden="1">Uses!$F$96</definedName>
    <definedName name="SD_81x1_5325x1_435_S_0" localSheetId="18" hidden="1">Uses!$D$97</definedName>
    <definedName name="SD_81x1_5325x1_436_S_0" localSheetId="18" hidden="1">Uses!$F$97</definedName>
    <definedName name="SD_81x1_5325x1_437_S_0" localSheetId="18" hidden="1">Uses!$D$98</definedName>
    <definedName name="SD_81x1_5325x1_438_S_0" localSheetId="18" hidden="1">Uses!$F$98</definedName>
    <definedName name="SD_81x1_5325x1_439_S_0" localSheetId="18" hidden="1">Uses!$D$99</definedName>
    <definedName name="SD_81x1_5325x1_440_S_0" localSheetId="18" hidden="1">Uses!$F$99</definedName>
    <definedName name="SD_81x1_5325x1_441_S_0" localSheetId="18" hidden="1">Uses!$F$7</definedName>
    <definedName name="SD_81x1_5325x1_442_S_0" localSheetId="18" hidden="1">Uses!$F$8</definedName>
    <definedName name="SD_81x1_55_S_0" localSheetId="18" hidden="1">Uses!$F$13</definedName>
    <definedName name="SD_81x1_56_S_0" localSheetId="18" hidden="1">Uses!$F$14</definedName>
    <definedName name="SD_81x1_64_S_0" localSheetId="18" hidden="1">Uses!$F$49</definedName>
    <definedName name="SD_81x1_65_S_0" localSheetId="18" hidden="1">Uses!$F$84</definedName>
    <definedName name="SD_81x1_66_S_0" localSheetId="18" hidden="1">Uses!$F$46</definedName>
    <definedName name="SD_81x1_68_S_0" localSheetId="18" hidden="1">Uses!$F$31</definedName>
    <definedName name="SD_81x1_70_S_0" localSheetId="18" hidden="1">Uses!$F$28</definedName>
    <definedName name="SD_81x1_71_S_0" localSheetId="18" hidden="1">Uses!$F$40</definedName>
    <definedName name="SD_81x1_72_S_0" localSheetId="18" hidden="1">Uses!$F$34</definedName>
    <definedName name="SD_81x1_73_S_0" localSheetId="18" hidden="1">Uses!$F$50</definedName>
    <definedName name="SD_81x1_74_S_0" localSheetId="18" hidden="1">Uses!$F$51</definedName>
    <definedName name="SD_81x1_75_S_0" localSheetId="18" hidden="1">Uses!$F$68</definedName>
    <definedName name="SD_81x1_76_S_0" localSheetId="18" hidden="1">Uses!$F$30</definedName>
    <definedName name="SD_81x1_77_S_0" localSheetId="18" hidden="1">Uses!$F$29</definedName>
    <definedName name="SD_81x1_78_S_0" localSheetId="18" hidden="1">Uses!$F$52</definedName>
    <definedName name="SD_81x1_80_S_0" localSheetId="18" hidden="1">Uses!$F$33</definedName>
    <definedName name="SD_81x1_81_S_0" localSheetId="18" hidden="1">Uses!$F$54</definedName>
    <definedName name="SD_81x1_83_S_0" localSheetId="18" hidden="1">Uses!$F$69</definedName>
    <definedName name="SD_81x1_84_S_0" localSheetId="18" hidden="1">Uses!$F$48</definedName>
    <definedName name="SD_81x1_85_S_0" localSheetId="18" hidden="1">Uses!$F$55</definedName>
    <definedName name="SD_81x1_86_S_0" localSheetId="18" hidden="1">Uses!$F$36</definedName>
    <definedName name="SD_81x1_87_S_0" localSheetId="18" hidden="1">Uses!$F$37</definedName>
    <definedName name="SD_81x1_89_S_0" localSheetId="18" hidden="1">Uses!$F$83</definedName>
    <definedName name="SD_81x1_90_S_0" localSheetId="18" hidden="1">Uses!$F$42</definedName>
    <definedName name="SD_81x1_91_S_0" localSheetId="18" hidden="1">Uses!$F$56</definedName>
    <definedName name="SD_81x1_92_S_0" localSheetId="18" hidden="1">Uses!$F$57</definedName>
    <definedName name="SD_81x1_93_S_0" localSheetId="18" hidden="1">Uses!$F$47</definedName>
    <definedName name="SD_81x1_94_S_0" localSheetId="18" hidden="1">Uses!$F$58</definedName>
    <definedName name="SD_81x1_95_S_0" localSheetId="18" hidden="1">Uses!$F$67</definedName>
    <definedName name="SD_81x1_96_S_0" localSheetId="18" hidden="1">Uses!$F$59</definedName>
    <definedName name="SD_81x1_97_S_0" localSheetId="18" hidden="1">Uses!$F$43</definedName>
    <definedName name="SD_81x1_99_S_0" localSheetId="18" hidden="1">Uses!$F$60</definedName>
    <definedName name="SD_82_S_0" localSheetId="10" hidden="1">Team!$E$25</definedName>
    <definedName name="SD_D_PL_AirConditioningType" hidden="1">SD_Dropdowns!$I$2:$J$6</definedName>
    <definedName name="SD_D_PL_AirConditioningType_Name" localSheetId="20" hidden="1">[1]SD_Dropdowns!$DW$2:$DW$6</definedName>
    <definedName name="SD_D_PL_AirConditioningType_Name" localSheetId="26" hidden="1">[2]SD_Dropdowns!$BE$2:$BE$6</definedName>
    <definedName name="SD_D_PL_AirConditioningType_Name" localSheetId="27" hidden="1">[3]SD_Dropdowns!$S$2:$S$6</definedName>
    <definedName name="SD_D_PL_AirConditioningType_Name" localSheetId="6" hidden="1">[4]SD_Dropdowns!$DW$2:$DW$6</definedName>
    <definedName name="SD_D_PL_AirConditioningType_Name" localSheetId="4" hidden="1">[4]SD_Dropdowns!$DW$2:$DW$6</definedName>
    <definedName name="SD_D_PL_AirConditioningType_Name" hidden="1">SD_Dropdowns!$I$2:$I$6</definedName>
    <definedName name="SD_D_PL_AirConditioningType_Value" hidden="1">SD_Dropdowns!$J$2:$J$6</definedName>
    <definedName name="SD_D_PL_BuildingType" hidden="1">SD_Dropdowns!$AI$2:$AJ$11</definedName>
    <definedName name="SD_D_PL_BuildingType_Name" localSheetId="20" hidden="1">[1]SD_Dropdowns!$EG$2:$EG$10</definedName>
    <definedName name="SD_D_PL_BuildingType_Name" localSheetId="26" hidden="1">[2]SD_Dropdowns!$BQ$2:$BQ$10</definedName>
    <definedName name="SD_D_PL_BuildingType_Name" localSheetId="27" hidden="1">[3]SD_Dropdowns!$AE$2:$AE$10</definedName>
    <definedName name="SD_D_PL_BuildingType_Name" localSheetId="6" hidden="1">[4]SD_Dropdowns!$EG$2:$EG$10</definedName>
    <definedName name="SD_D_PL_BuildingType_Name" localSheetId="4" hidden="1">[4]SD_Dropdowns!$EG$2:$EG$10</definedName>
    <definedName name="SD_D_PL_BuildingType_Name" hidden="1">SD_Dropdowns!$AI$2:$AI$11</definedName>
    <definedName name="SD_D_PL_BuildingType_Value" hidden="1">SD_Dropdowns!$AJ$2:$AJ$11</definedName>
    <definedName name="SD_D_PL_CommercialBuildingType" hidden="1">SD_Dropdowns!$BG$2:$BH$9</definedName>
    <definedName name="SD_D_PL_CommercialBuildingType_Name" localSheetId="27" hidden="1">[3]SD_Dropdowns!$O$2:$O$9</definedName>
    <definedName name="SD_D_PL_CommercialBuildingType_Name" hidden="1">SD_Dropdowns!$BG$2:$BG$9</definedName>
    <definedName name="SD_D_PL_CommercialBuildingType_Value" hidden="1">SD_Dropdowns!$BH$2:$BH$9</definedName>
    <definedName name="SD_D_PL_ConstructionType" hidden="1">SD_Dropdowns!$AM$2:$AN$7</definedName>
    <definedName name="SD_D_PL_ConstructionType_Name" localSheetId="20" hidden="1">[1]SD_Dropdowns!$EK$2:$EK$7</definedName>
    <definedName name="SD_D_PL_ConstructionType_Name" localSheetId="26" hidden="1">[2]SD_Dropdowns!$BU$2:$BU$7</definedName>
    <definedName name="SD_D_PL_ConstructionType_Name" localSheetId="27" hidden="1">[3]SD_Dropdowns!$AI$2:$AI$7</definedName>
    <definedName name="SD_D_PL_ConstructionType_Name" localSheetId="6" hidden="1">[4]SD_Dropdowns!$EK$2:$EK$7</definedName>
    <definedName name="SD_D_PL_ConstructionType_Name" localSheetId="4" hidden="1">[4]SD_Dropdowns!$EK$2:$EK$7</definedName>
    <definedName name="SD_D_PL_ConstructionType_Name" hidden="1">SD_Dropdowns!$AM$2:$AM$7</definedName>
    <definedName name="SD_D_PL_ConstructionType_Value" hidden="1">SD_Dropdowns!$AN$2:$AN$7</definedName>
    <definedName name="SD_D_PL_CookingType" hidden="1">SD_Dropdowns!$K$2:$L$5</definedName>
    <definedName name="SD_D_PL_CookingType_Name" localSheetId="20" hidden="1">[1]SD_Dropdowns!$EA$2:$EA$5</definedName>
    <definedName name="SD_D_PL_CookingType_Name" localSheetId="26" hidden="1">[2]SD_Dropdowns!$BI$2:$BI$5</definedName>
    <definedName name="SD_D_PL_CookingType_Name" localSheetId="27" hidden="1">[3]SD_Dropdowns!$W$2:$W$5</definedName>
    <definedName name="SD_D_PL_CookingType_Name" localSheetId="6" hidden="1">[4]SD_Dropdowns!$EA$2:$EA$5</definedName>
    <definedName name="SD_D_PL_CookingType_Name" localSheetId="4" hidden="1">[4]SD_Dropdowns!$EA$2:$EA$5</definedName>
    <definedName name="SD_D_PL_CookingType_Name" hidden="1">SD_Dropdowns!$K$2:$K$5</definedName>
    <definedName name="SD_D_PL_CookingType_Value" hidden="1">SD_Dropdowns!$L$2:$L$5</definedName>
    <definedName name="SD_D_PL_DEVDealType" hidden="1">SD_Dropdowns!$E$2:$F$14</definedName>
    <definedName name="SD_D_PL_DEVDealType_Name" localSheetId="20" hidden="1">[1]SD_Dropdowns!$DK$2:$DK$13</definedName>
    <definedName name="SD_D_PL_DEVDealType_Name" localSheetId="26" hidden="1">[2]SD_Dropdowns!$AQ$2:$AQ$13</definedName>
    <definedName name="SD_D_PL_DEVDealType_Name" localSheetId="27" hidden="1">[3]SD_Dropdowns!$E$2:$E$14</definedName>
    <definedName name="SD_D_PL_DEVDealType_Name" localSheetId="6" hidden="1">[4]SD_Dropdowns!$DK$2:$DK$13</definedName>
    <definedName name="SD_D_PL_DEVDealType_Name" localSheetId="4" hidden="1">[4]SD_Dropdowns!$DK$2:$DK$13</definedName>
    <definedName name="SD_D_PL_DEVDealType_Name" hidden="1">SD_Dropdowns!$E$2:$E$14</definedName>
    <definedName name="SD_D_PL_DEVDealType_Value" hidden="1">SD_Dropdowns!$F$2:$F$14</definedName>
    <definedName name="SD_D_PL_ExteriorFacadeType" hidden="1">SD_Dropdowns!$O$2:$P$12</definedName>
    <definedName name="SD_D_PL_ExteriorFacadeType_Name" localSheetId="20" hidden="1">[1]SD_Dropdowns!$EC$2:$EC$12</definedName>
    <definedName name="SD_D_PL_ExteriorFacadeType_Name" localSheetId="26" hidden="1">[2]SD_Dropdowns!$BK$2:$BK$12</definedName>
    <definedName name="SD_D_PL_ExteriorFacadeType_Name" localSheetId="27" hidden="1">[3]SD_Dropdowns!$Y$2:$Y$12</definedName>
    <definedName name="SD_D_PL_ExteriorFacadeType_Name" localSheetId="6" hidden="1">[4]SD_Dropdowns!$EC$2:$EC$12</definedName>
    <definedName name="SD_D_PL_ExteriorFacadeType_Name" localSheetId="4" hidden="1">[4]SD_Dropdowns!$EC$2:$EC$12</definedName>
    <definedName name="SD_D_PL_ExteriorFacadeType_Name" hidden="1">SD_Dropdowns!$O$2:$O$12</definedName>
    <definedName name="SD_D_PL_ExteriorFacadeType_Value" hidden="1">SD_Dropdowns!$P$2:$P$12</definedName>
    <definedName name="SD_D_PL_GeneralFloorMaterial" hidden="1">SD_Dropdowns!$Y$2:$Z$12</definedName>
    <definedName name="SD_D_PL_GeneralFloorMaterial_Name" localSheetId="20" hidden="1">[1]SD_Dropdowns!$DS$2:$DS$11</definedName>
    <definedName name="SD_D_PL_GeneralFloorMaterial_Name" localSheetId="26" hidden="1">[2]SD_Dropdowns!$AY$2:$AY$11</definedName>
    <definedName name="SD_D_PL_GeneralFloorMaterial_Name" localSheetId="27" hidden="1">[3]SD_Dropdowns!$M$2:$M$11</definedName>
    <definedName name="SD_D_PL_GeneralFloorMaterial_Name" localSheetId="6" hidden="1">[4]SD_Dropdowns!$DS$2:$DS$11</definedName>
    <definedName name="SD_D_PL_GeneralFloorMaterial_Name" localSheetId="4" hidden="1">[4]SD_Dropdowns!$DS$2:$DS$11</definedName>
    <definedName name="SD_D_PL_GeneralFloorMaterial_Name" hidden="1">SD_Dropdowns!$Y$2:$Y$12</definedName>
    <definedName name="SD_D_PL_GeneralFloorMaterial_Value" hidden="1">SD_Dropdowns!$Z$2:$Z$12</definedName>
    <definedName name="SD_D_PL_HeatingType" hidden="1">SD_Dropdowns!$G$2:$H$10</definedName>
    <definedName name="SD_D_PL_HeatingType_Name" localSheetId="20" hidden="1">[1]SD_Dropdowns!$DU$2:$DU$9</definedName>
    <definedName name="SD_D_PL_HeatingType_Name" localSheetId="26" hidden="1">[2]SD_Dropdowns!$BC$2:$BC$10</definedName>
    <definedName name="SD_D_PL_HeatingType_Name" localSheetId="27" hidden="1">[3]SD_Dropdowns!$Q$2:$Q$10</definedName>
    <definedName name="SD_D_PL_HeatingType_Name" localSheetId="6" hidden="1">[4]SD_Dropdowns!$DU$2:$DU$9</definedName>
    <definedName name="SD_D_PL_HeatingType_Name" localSheetId="4" hidden="1">[4]SD_Dropdowns!$DU$2:$DU$9</definedName>
    <definedName name="SD_D_PL_HeatingType_Name" hidden="1">SD_Dropdowns!$G$2:$G$10</definedName>
    <definedName name="SD_D_PL_HeatingType_Value" hidden="1">SD_Dropdowns!$H$2:$H$10</definedName>
    <definedName name="SD_D_PL_HotWaterType" hidden="1">SD_Dropdowns!$M$2:$N$6</definedName>
    <definedName name="SD_D_PL_HotWaterType_Name" localSheetId="20" hidden="1">[1]SD_Dropdowns!$DY$2:$DY$5</definedName>
    <definedName name="SD_D_PL_HotWaterType_Name" localSheetId="26" hidden="1">[2]SD_Dropdowns!$BG$2:$BG$6</definedName>
    <definedName name="SD_D_PL_HotWaterType_Name" localSheetId="27" hidden="1">[3]SD_Dropdowns!$U$2:$U$6</definedName>
    <definedName name="SD_D_PL_HotWaterType_Name" localSheetId="6" hidden="1">[4]SD_Dropdowns!$DY$2:$DY$5</definedName>
    <definedName name="SD_D_PL_HotWaterType_Name" localSheetId="4" hidden="1">[4]SD_Dropdowns!$DY$2:$DY$5</definedName>
    <definedName name="SD_D_PL_HotWaterType_Name" hidden="1">SD_Dropdowns!$M$2:$M$6</definedName>
    <definedName name="SD_D_PL_HotWaterType_Value" hidden="1">SD_Dropdowns!$N$2:$N$6</definedName>
    <definedName name="SD_D_PL_Jurisdiction" hidden="1">SD_Dropdowns!$AK$2:$AL$135</definedName>
    <definedName name="SD_D_PL_Jurisdiction_Name" localSheetId="20" hidden="1">[1]SD_Dropdowns!$EI$2:$EI$135</definedName>
    <definedName name="SD_D_PL_Jurisdiction_Name" localSheetId="26" hidden="1">[2]SD_Dropdowns!$BS$2:$BS$135</definedName>
    <definedName name="SD_D_PL_Jurisdiction_Name" localSheetId="27" hidden="1">[3]SD_Dropdowns!$AG$2:$AG$135</definedName>
    <definedName name="SD_D_PL_Jurisdiction_Name" localSheetId="6" hidden="1">[4]SD_Dropdowns!$EI$2:$EI$135</definedName>
    <definedName name="SD_D_PL_Jurisdiction_Name" localSheetId="4" hidden="1">[4]SD_Dropdowns!$EI$2:$EI$135</definedName>
    <definedName name="SD_D_PL_Jurisdiction_Name" hidden="1">SD_Dropdowns!$AK$2:$AK$135</definedName>
    <definedName name="SD_D_PL_Jurisdiction_Value" hidden="1">SD_Dropdowns!$AL$2:$AL$135</definedName>
    <definedName name="SD_D_PL_OwnershipType_Name" localSheetId="20" hidden="1">[5]SD_Dropdowns!$I$2:$I$7</definedName>
    <definedName name="SD_D_PL_OwnershipType_Name" localSheetId="5" hidden="1">[5]SD_Dropdowns!$I$2:$I$7</definedName>
    <definedName name="SD_D_PL_OwnershipType_Name" localSheetId="6" hidden="1">[5]SD_Dropdowns!$I$2:$I$7</definedName>
    <definedName name="SD_D_PL_OwnershipType_Name" localSheetId="4" hidden="1">[5]SD_Dropdowns!$I$2:$I$7</definedName>
    <definedName name="SD_D_PL_OwnershipType_Name" hidden="1">[6]SD_Dropdowns!$I$2:$I$7</definedName>
    <definedName name="SD_D_PL_PopulationSubType" hidden="1">SD_Dropdowns!$Q$2:$R$15</definedName>
    <definedName name="SD_D_PL_PopulationSubType_Name" localSheetId="26" hidden="1">[2]SD_Dropdowns!$AS$2:$AS$15</definedName>
    <definedName name="SD_D_PL_PopulationSubType_Name" localSheetId="27" hidden="1">[3]SD_Dropdowns!$G$2:$G$15</definedName>
    <definedName name="SD_D_PL_PopulationSubType_Name" hidden="1">SD_Dropdowns!$Q$2:$Q$15</definedName>
    <definedName name="SD_D_PL_PopulationSubType_Value" hidden="1">SD_Dropdowns!$R$2:$R$15</definedName>
    <definedName name="SD_D_PL_PopulationType_Name" localSheetId="20" hidden="1">[1]SD_Dropdowns!$DM$2:$DM$6</definedName>
    <definedName name="SD_D_PL_PopulationType_Name" localSheetId="5" hidden="1">[4]SD_Dropdowns!$DM$2:$DM$6</definedName>
    <definedName name="SD_D_PL_PopulationType_Name" localSheetId="6" hidden="1">[4]SD_Dropdowns!$DM$2:$DM$6</definedName>
    <definedName name="SD_D_PL_PopulationType_Name" localSheetId="4" hidden="1">[4]SD_Dropdowns!$DM$2:$DM$6</definedName>
    <definedName name="SD_D_PL_PropertyType" hidden="1">SD_Dropdowns!$AG$2:$AH$7</definedName>
    <definedName name="SD_D_PL_PropertyType_Name" localSheetId="20" hidden="1">[1]SD_Dropdowns!$EE$2:$EE$7</definedName>
    <definedName name="SD_D_PL_PropertyType_Name" localSheetId="26" hidden="1">[2]SD_Dropdowns!$BO$2:$BO$7</definedName>
    <definedName name="SD_D_PL_PropertyType_Name" localSheetId="27" hidden="1">[3]SD_Dropdowns!$AC$2:$AC$7</definedName>
    <definedName name="SD_D_PL_PropertyType_Name" localSheetId="6" hidden="1">[4]SD_Dropdowns!$EE$2:$EE$7</definedName>
    <definedName name="SD_D_PL_PropertyType_Name" localSheetId="4" hidden="1">[4]SD_Dropdowns!$EE$2:$EE$7</definedName>
    <definedName name="SD_D_PL_PropertyType_Name" hidden="1">SD_Dropdowns!$AG$2:$AG$7</definedName>
    <definedName name="SD_D_PL_PropertyType_Value" hidden="1">SD_Dropdowns!$AH$2:$AH$7</definedName>
    <definedName name="SD_D_PL_ResidentialApartmentType" hidden="1">SD_Dropdowns!$S$2:$T$8</definedName>
    <definedName name="SD_D_PL_ResidentialApartmentType_Name" localSheetId="20" hidden="1">[1]SD_Dropdowns!$DO$2:$DO$8</definedName>
    <definedName name="SD_D_PL_ResidentialApartmentType_Name" localSheetId="26" hidden="1">[2]SD_Dropdowns!$AU$2:$AU$8</definedName>
    <definedName name="SD_D_PL_ResidentialApartmentType_Name" localSheetId="27" hidden="1">[3]SD_Dropdowns!$I$2:$I$8</definedName>
    <definedName name="SD_D_PL_ResidentialApartmentType_Name" localSheetId="6" hidden="1">[4]SD_Dropdowns!$DO$2:$DO$8</definedName>
    <definedName name="SD_D_PL_ResidentialApartmentType_Name" localSheetId="4" hidden="1">[4]SD_Dropdowns!$DO$2:$DO$8</definedName>
    <definedName name="SD_D_PL_ResidentialApartmentType_Name" hidden="1">SD_Dropdowns!$S$2:$S$8</definedName>
    <definedName name="SD_D_PL_ResidentialApartmentType_Value" hidden="1">SD_Dropdowns!$T$2:$T$8</definedName>
    <definedName name="SD_D_PL_RevitalizationType" hidden="1">SD_Dropdowns!$AS$2:$AT$4</definedName>
    <definedName name="SD_D_PL_RevitalizationType_Name" hidden="1">SD_Dropdowns!$AS$2:$AS$4</definedName>
    <definedName name="SD_D_PL_RevitalizationType_Value" hidden="1">SD_Dropdowns!$AT$2:$AT$4</definedName>
    <definedName name="SD_D_PL_RoofType" hidden="1">SD_Dropdowns!$AQ$2:$AR$8</definedName>
    <definedName name="SD_D_PL_RoofType_Name" localSheetId="20" hidden="1">[1]SD_Dropdowns!$EO$2:$EO$8</definedName>
    <definedName name="SD_D_PL_RoofType_Name" localSheetId="26" hidden="1">[2]SD_Dropdowns!$BY$2:$BY$8</definedName>
    <definedName name="SD_D_PL_RoofType_Name" localSheetId="27" hidden="1">[3]SD_Dropdowns!$AM$2:$AM$8</definedName>
    <definedName name="SD_D_PL_RoofType_Name" localSheetId="6" hidden="1">[4]SD_Dropdowns!$EO$2:$EO$8</definedName>
    <definedName name="SD_D_PL_RoofType_Name" localSheetId="4" hidden="1">[4]SD_Dropdowns!$EO$2:$EO$8</definedName>
    <definedName name="SD_D_PL_RoofType_Name" hidden="1">SD_Dropdowns!$AQ$2:$AQ$8</definedName>
    <definedName name="SD_D_PL_RoofType_Value" hidden="1">SD_Dropdowns!$AR$2:$AR$8</definedName>
    <definedName name="SD_D_PL_Salutation_Name" localSheetId="20" hidden="1">[5]SD_Dropdowns!$AC$2:$AC$11</definedName>
    <definedName name="SD_D_PL_Salutation_Name" localSheetId="5" hidden="1">[5]SD_Dropdowns!$AC$2:$AC$11</definedName>
    <definedName name="SD_D_PL_Salutation_Name" localSheetId="6" hidden="1">[5]SD_Dropdowns!$AC$2:$AC$11</definedName>
    <definedName name="SD_D_PL_Salutation_Name" localSheetId="4" hidden="1">[5]SD_Dropdowns!$AC$2:$AC$11</definedName>
    <definedName name="SD_D_PL_Salutation_Name" hidden="1">[6]SD_Dropdowns!$AC$2:$AC$11</definedName>
    <definedName name="SD_D_PL_State" hidden="1">SD_Dropdowns!$AE$2:$AF$53</definedName>
    <definedName name="SD_D_PL_State_Name" localSheetId="20" hidden="1">[5]SD_Dropdowns!$A$2:$A$53</definedName>
    <definedName name="SD_D_PL_State_Name" localSheetId="26" hidden="1">[2]SD_Dropdowns!$BM$2:$BM$53</definedName>
    <definedName name="SD_D_PL_State_Name" localSheetId="27" hidden="1">[3]SD_Dropdowns!$AA$2:$AA$53</definedName>
    <definedName name="SD_D_PL_State_Name" localSheetId="6" hidden="1">[5]SD_Dropdowns!$A$2:$A$53</definedName>
    <definedName name="SD_D_PL_State_Name" localSheetId="4" hidden="1">[5]SD_Dropdowns!$A$2:$A$53</definedName>
    <definedName name="SD_D_PL_State_Name" hidden="1">SD_Dropdowns!$AE$2:$AE$53</definedName>
    <definedName name="SD_D_PL_State_Value" hidden="1">SD_Dropdowns!$AF$2:$AF$53</definedName>
    <definedName name="SD_D_PL_SupportiveHousingSubType" hidden="1">SD_Dropdowns!$BE$2:$BF$10</definedName>
    <definedName name="SD_D_PL_SupportiveHousingSubType_Name" hidden="1">SD_Dropdowns!$BE$2:$BE$10</definedName>
    <definedName name="SD_D_PL_SupportiveHousingSubType_Value" hidden="1">SD_Dropdowns!$BF$2:$BF$10</definedName>
    <definedName name="SD_D_PL_TaxCreditPercentType" hidden="1">SD_Dropdowns!$C$2:$D$8</definedName>
    <definedName name="SD_D_PL_TaxCreditPercentType_Name" localSheetId="26" hidden="1">[2]SD_Dropdowns!$AO$2:$AO$8</definedName>
    <definedName name="SD_D_PL_TaxCreditPercentType_Name" localSheetId="27" hidden="1">[3]SD_Dropdowns!$C$2:$C$8</definedName>
    <definedName name="SD_D_PL_TaxCreditPercentType_Name" hidden="1">SD_Dropdowns!$C$2:$C$8</definedName>
    <definedName name="SD_D_PL_TaxCreditPercentType_Value" hidden="1">SD_Dropdowns!$D$2:$D$8</definedName>
    <definedName name="SD_D_PL_TenantStatus" hidden="1">SD_Dropdowns!$AO$2:$AP$4</definedName>
    <definedName name="SD_D_PL_TenantStatus_Name" localSheetId="20" hidden="1">[1]SD_Dropdowns!$EM$2:$EM$4</definedName>
    <definedName name="SD_D_PL_TenantStatus_Name" localSheetId="26" hidden="1">[2]SD_Dropdowns!$BW$2:$BW$4</definedName>
    <definedName name="SD_D_PL_TenantStatus_Name" localSheetId="27" hidden="1">[3]SD_Dropdowns!$AK$2:$AK$4</definedName>
    <definedName name="SD_D_PL_TenantStatus_Name" localSheetId="6" hidden="1">[4]SD_Dropdowns!$EM$2:$EM$4</definedName>
    <definedName name="SD_D_PL_TenantStatus_Name" localSheetId="4" hidden="1">[4]SD_Dropdowns!$EM$2:$EM$4</definedName>
    <definedName name="SD_D_PL_TenantStatus_Name" hidden="1">SD_Dropdowns!$AO$2:$AO$4</definedName>
    <definedName name="SD_D_PL_TenantStatus_Value" hidden="1">SD_Dropdowns!$AP$2:$AP$4</definedName>
    <definedName name="SD_D_PL_UDF_343" hidden="1">SD_Dropdowns!$AU$2:$AV$9</definedName>
    <definedName name="SD_D_PL_UDF_343_Name" localSheetId="27" hidden="1">[3]SD_Dropdowns!$AO$2:$AO$9</definedName>
    <definedName name="SD_D_PL_UDF_343_Name" hidden="1">SD_Dropdowns!$AU$2:$AU$9</definedName>
    <definedName name="SD_D_PL_UDF_343_Value" hidden="1">SD_Dropdowns!$AV$2:$AV$9</definedName>
    <definedName name="SD_D_PL_UDF_437" hidden="1">SD_Dropdowns!$AA$2:$AB$6</definedName>
    <definedName name="SD_D_PL_UDF_437_Name" hidden="1">SD_Dropdowns!$AA$2:$AA$6</definedName>
    <definedName name="SD_D_PL_UDF_437_Value" hidden="1">SD_Dropdowns!$AB$2:$AB$6</definedName>
    <definedName name="SD_D_PL_UDF_439" hidden="1">SD_Dropdowns!$AC$2:$AD$6</definedName>
    <definedName name="SD_D_PL_UDF_439_Name" hidden="1">SD_Dropdowns!$AC$2:$AC$6</definedName>
    <definedName name="SD_D_PL_UDF_439_Value" hidden="1">SD_Dropdowns!$AD$2:$AD$6</definedName>
    <definedName name="SD_D_PL_UDF_447" hidden="1">SD_Dropdowns!$BA$2:$BB$34</definedName>
    <definedName name="SD_D_PL_UDF_447_Name" hidden="1">SD_Dropdowns!$BA$2:$BA$34</definedName>
    <definedName name="SD_D_PL_UDF_447_Value" hidden="1">SD_Dropdowns!$BB$2:$BB$34</definedName>
    <definedName name="SD_D_PL_UDF_450" hidden="1">SD_Dropdowns!$AY$2:$AZ$5</definedName>
    <definedName name="SD_D_PL_UDF_450_Name" hidden="1">SD_Dropdowns!$AY$2:$AY$5</definedName>
    <definedName name="SD_D_PL_UDF_450_Value" hidden="1">SD_Dropdowns!$AZ$2:$AZ$5</definedName>
    <definedName name="SD_D_PL_UDF_451" hidden="1">SD_Dropdowns!$AW$2:$AX$5</definedName>
    <definedName name="SD_D_PL_UDF_451_Name" hidden="1">SD_Dropdowns!$AW$2:$AW$5</definedName>
    <definedName name="SD_D_PL_UDF_451_Value" hidden="1">SD_Dropdowns!$AX$2:$AX$5</definedName>
    <definedName name="SD_D_PL_UDF_453" hidden="1">SD_Dropdowns!$BC$2:$BD$4</definedName>
    <definedName name="SD_D_PL_UDF_453_Name" hidden="1">SD_Dropdowns!$BC$2:$BC$4</definedName>
    <definedName name="SD_D_PL_UDF_453_Value" hidden="1">SD_Dropdowns!$BD$2:$BD$4</definedName>
    <definedName name="SD_D_PL_UnitMixAmiPercent" hidden="1">SD_Dropdowns!$U$2:$V$11</definedName>
    <definedName name="SD_D_PL_UnitMixAmiPercent_Name" localSheetId="27" hidden="1">[3]SD_Dropdowns!$AQ$2:$AQ$9</definedName>
    <definedName name="SD_D_PL_UnitMixAmiPercent_Name" hidden="1">SD_Dropdowns!$U$2:$U$11</definedName>
    <definedName name="SD_D_PL_UnitMixAmiPercent_Value" hidden="1">SD_Dropdowns!$V$2:$V$11</definedName>
    <definedName name="SD_D_PL_UnitType" hidden="1">SD_Dropdowns!$W$2:$X$35</definedName>
    <definedName name="SD_D_PL_UnitType_Name" localSheetId="20" hidden="1">[1]SD_Dropdowns!$DQ$2:$DQ$38</definedName>
    <definedName name="SD_D_PL_UnitType_Name" localSheetId="26" hidden="1">[2]SD_Dropdowns!$AW$2:$AW$34</definedName>
    <definedName name="SD_D_PL_UnitType_Name" localSheetId="27" hidden="1">[3]SD_Dropdowns!$K$2:$K$34</definedName>
    <definedName name="SD_D_PL_UnitType_Name" localSheetId="6" hidden="1">[4]SD_Dropdowns!$DQ$2:$DQ$38</definedName>
    <definedName name="SD_D_PL_UnitType_Name" localSheetId="4" hidden="1">[4]SD_Dropdowns!$DQ$2:$DQ$38</definedName>
    <definedName name="SD_D_PL_UnitType_Name" hidden="1">SD_Dropdowns!$W$2:$W$35</definedName>
    <definedName name="SD_D_PL_UnitType_Value" hidden="1">SD_Dropdowns!$X$2:$X$35</definedName>
  </definedNames>
  <calcPr calcId="162913"/>
</workbook>
</file>

<file path=xl/calcChain.xml><?xml version="1.0" encoding="utf-8"?>
<calcChain xmlns="http://schemas.openxmlformats.org/spreadsheetml/2006/main">
  <c r="E42" i="34" l="1"/>
  <c r="D21" i="15" l="1"/>
  <c r="D20" i="15"/>
  <c r="E75" i="34" l="1"/>
  <c r="E74" i="34"/>
  <c r="B18" i="42" l="1"/>
  <c r="E52" i="34" l="1"/>
  <c r="E62" i="34"/>
  <c r="O113" i="34"/>
  <c r="K88" i="34"/>
  <c r="I86" i="34"/>
  <c r="K83" i="34"/>
  <c r="K84" i="34"/>
  <c r="I80" i="34"/>
  <c r="I81" i="34"/>
  <c r="T8" i="13"/>
  <c r="L58" i="13" s="1"/>
  <c r="H8" i="11"/>
  <c r="N65" i="13"/>
  <c r="N21" i="13"/>
  <c r="O107" i="34" s="1"/>
  <c r="N30" i="13"/>
  <c r="O108" i="34" s="1"/>
  <c r="N53" i="13"/>
  <c r="K113" i="34" l="1"/>
  <c r="L34" i="13"/>
  <c r="L11" i="13"/>
  <c r="K108" i="34"/>
  <c r="L12" i="13"/>
  <c r="L41" i="13"/>
  <c r="L37" i="13"/>
  <c r="L15" i="13"/>
  <c r="L42" i="13"/>
  <c r="L49" i="13"/>
  <c r="L65" i="13"/>
  <c r="L20" i="13"/>
  <c r="L50" i="13"/>
  <c r="L7" i="13"/>
  <c r="L19" i="13"/>
  <c r="L26" i="13"/>
  <c r="L59" i="13"/>
  <c r="L33" i="13"/>
  <c r="L60" i="13"/>
  <c r="K107" i="34"/>
  <c r="L13" i="13"/>
  <c r="L24" i="13"/>
  <c r="L35" i="13"/>
  <c r="L43" i="13"/>
  <c r="L51" i="13"/>
  <c r="L61" i="13"/>
  <c r="L14" i="13"/>
  <c r="L25" i="13"/>
  <c r="L36" i="13"/>
  <c r="L44" i="13"/>
  <c r="L52" i="13"/>
  <c r="L62" i="13"/>
  <c r="L45" i="13"/>
  <c r="L63" i="13"/>
  <c r="L8" i="13"/>
  <c r="L27" i="13"/>
  <c r="L46" i="13"/>
  <c r="L64" i="13"/>
  <c r="L9" i="13"/>
  <c r="L17" i="13"/>
  <c r="L28" i="13"/>
  <c r="L39" i="13"/>
  <c r="L47" i="13"/>
  <c r="L57" i="13"/>
  <c r="L21" i="13"/>
  <c r="L16" i="13"/>
  <c r="L38" i="13"/>
  <c r="L56" i="13"/>
  <c r="L10" i="13"/>
  <c r="L18" i="13"/>
  <c r="L29" i="13"/>
  <c r="L40" i="13"/>
  <c r="L48" i="13"/>
  <c r="O110" i="34"/>
  <c r="K110" i="34" s="1"/>
  <c r="L53" i="13"/>
  <c r="O109" i="34"/>
  <c r="K109" i="34" s="1"/>
  <c r="L30" i="13"/>
  <c r="K85" i="34"/>
  <c r="K86" i="34" s="1"/>
  <c r="K87" i="34" s="1"/>
  <c r="N67" i="13"/>
  <c r="K9" i="42"/>
  <c r="K10" i="42"/>
  <c r="K11" i="42"/>
  <c r="K12" i="42"/>
  <c r="K13" i="42"/>
  <c r="K14" i="42"/>
  <c r="K15" i="42"/>
  <c r="K16" i="42"/>
  <c r="K17" i="42"/>
  <c r="D18" i="42"/>
  <c r="Q18" i="42" s="1"/>
  <c r="C19" i="42" s="1"/>
  <c r="G9" i="42"/>
  <c r="F9" i="42" s="1"/>
  <c r="G10" i="42"/>
  <c r="F10" i="42" s="1"/>
  <c r="G11" i="42"/>
  <c r="F11" i="42" s="1"/>
  <c r="G12" i="42"/>
  <c r="F12" i="42" s="1"/>
  <c r="G13" i="42"/>
  <c r="F13" i="42" s="1"/>
  <c r="G14" i="42"/>
  <c r="F14" i="42" s="1"/>
  <c r="G15" i="42"/>
  <c r="F15" i="42" s="1"/>
  <c r="G16" i="42"/>
  <c r="F16" i="42" s="1"/>
  <c r="G17" i="42"/>
  <c r="F17" i="42" s="1"/>
  <c r="G8" i="42"/>
  <c r="K8" i="42" s="1"/>
  <c r="K20" i="42" s="1"/>
  <c r="K24" i="42" s="1"/>
  <c r="K25" i="42" s="1"/>
  <c r="O111" i="34" l="1"/>
  <c r="K111" i="34" s="1"/>
  <c r="N71" i="13"/>
  <c r="L67" i="13"/>
  <c r="F8" i="42"/>
  <c r="O115" i="34" l="1"/>
  <c r="K115" i="34" s="1"/>
  <c r="A1" i="42" l="1"/>
  <c r="O45" i="5" l="1"/>
  <c r="H46" i="5" s="1"/>
  <c r="O35" i="5"/>
  <c r="H34" i="5" s="1"/>
  <c r="F25" i="15" l="1"/>
  <c r="C136" i="27" l="1"/>
  <c r="M12" i="27" l="1"/>
  <c r="F9" i="27" s="1"/>
  <c r="O37" i="10" l="1"/>
  <c r="J43" i="10" s="1"/>
  <c r="AH9" i="12" l="1"/>
  <c r="AU9" i="12" s="1"/>
  <c r="AI9" i="12"/>
  <c r="AV9" i="12" s="1"/>
  <c r="AJ9" i="12"/>
  <c r="AW9" i="12" s="1"/>
  <c r="AK9" i="12"/>
  <c r="AX9" i="12" s="1"/>
  <c r="AL9" i="12"/>
  <c r="AH10" i="12"/>
  <c r="AU10" i="12" s="1"/>
  <c r="AI10" i="12"/>
  <c r="AV10" i="12" s="1"/>
  <c r="AJ10" i="12"/>
  <c r="AW10" i="12" s="1"/>
  <c r="AK10" i="12"/>
  <c r="AX10" i="12" s="1"/>
  <c r="AL10" i="12"/>
  <c r="AY10" i="12" s="1"/>
  <c r="AH11" i="12"/>
  <c r="AU11" i="12" s="1"/>
  <c r="AI11" i="12"/>
  <c r="AJ11" i="12"/>
  <c r="AK11" i="12"/>
  <c r="AX11" i="12" s="1"/>
  <c r="AL11" i="12"/>
  <c r="AY11" i="12" s="1"/>
  <c r="AH12" i="12"/>
  <c r="AU12" i="12" s="1"/>
  <c r="AI12" i="12"/>
  <c r="AJ12" i="12"/>
  <c r="AW12" i="12" s="1"/>
  <c r="AK12" i="12"/>
  <c r="AX12" i="12" s="1"/>
  <c r="AL12" i="12"/>
  <c r="AH13" i="12"/>
  <c r="AU13" i="12" s="1"/>
  <c r="AI13" i="12"/>
  <c r="AV13" i="12" s="1"/>
  <c r="AJ13" i="12"/>
  <c r="AW13" i="12" s="1"/>
  <c r="AK13" i="12"/>
  <c r="AX13" i="12" s="1"/>
  <c r="AL13" i="12"/>
  <c r="AY13" i="12" s="1"/>
  <c r="AH14" i="12"/>
  <c r="AU14" i="12" s="1"/>
  <c r="AI14" i="12"/>
  <c r="AV14" i="12" s="1"/>
  <c r="AJ14" i="12"/>
  <c r="AW14" i="12" s="1"/>
  <c r="AK14" i="12"/>
  <c r="AL14" i="12"/>
  <c r="AY14" i="12" s="1"/>
  <c r="AH15" i="12"/>
  <c r="AU15" i="12" s="1"/>
  <c r="AI15" i="12"/>
  <c r="AV15" i="12" s="1"/>
  <c r="AJ15" i="12"/>
  <c r="AW15" i="12" s="1"/>
  <c r="AK15" i="12"/>
  <c r="AL15" i="12"/>
  <c r="AY15" i="12" s="1"/>
  <c r="AH16" i="12"/>
  <c r="AI16" i="12"/>
  <c r="AJ16" i="12"/>
  <c r="AW16" i="12" s="1"/>
  <c r="AK16" i="12"/>
  <c r="AX16" i="12" s="1"/>
  <c r="AL16" i="12"/>
  <c r="AY16" i="12" s="1"/>
  <c r="AH17" i="12"/>
  <c r="AI17" i="12"/>
  <c r="AV17" i="12" s="1"/>
  <c r="AJ17" i="12"/>
  <c r="AW17" i="12" s="1"/>
  <c r="AK17" i="12"/>
  <c r="AX17" i="12" s="1"/>
  <c r="AL17" i="12"/>
  <c r="AH18" i="12"/>
  <c r="AU18" i="12" s="1"/>
  <c r="AI18" i="12"/>
  <c r="AV18" i="12" s="1"/>
  <c r="AJ18" i="12"/>
  <c r="AW18" i="12" s="1"/>
  <c r="AK18" i="12"/>
  <c r="AL18" i="12"/>
  <c r="AY18" i="12" s="1"/>
  <c r="AH19" i="12"/>
  <c r="AU19" i="12" s="1"/>
  <c r="AI19" i="12"/>
  <c r="AJ19" i="12"/>
  <c r="AK19" i="12"/>
  <c r="AX19" i="12" s="1"/>
  <c r="AL19" i="12"/>
  <c r="AY19" i="12" s="1"/>
  <c r="AH20" i="12"/>
  <c r="AU20" i="12" s="1"/>
  <c r="AI20" i="12"/>
  <c r="AV20" i="12" s="1"/>
  <c r="AJ20" i="12"/>
  <c r="AW20" i="12" s="1"/>
  <c r="AK20" i="12"/>
  <c r="AX20" i="12" s="1"/>
  <c r="AL20" i="12"/>
  <c r="AH21" i="12"/>
  <c r="AU21" i="12" s="1"/>
  <c r="AI21" i="12"/>
  <c r="AV21" i="12" s="1"/>
  <c r="AJ21" i="12"/>
  <c r="AW21" i="12" s="1"/>
  <c r="AK21" i="12"/>
  <c r="AX21" i="12" s="1"/>
  <c r="AL21" i="12"/>
  <c r="AY21" i="12" s="1"/>
  <c r="AH22" i="12"/>
  <c r="AU22" i="12" s="1"/>
  <c r="AI22" i="12"/>
  <c r="AV22" i="12" s="1"/>
  <c r="AJ22" i="12"/>
  <c r="AW22" i="12" s="1"/>
  <c r="AK22" i="12"/>
  <c r="AL22" i="12"/>
  <c r="AY22" i="12" s="1"/>
  <c r="AH23" i="12"/>
  <c r="AU23" i="12" s="1"/>
  <c r="AI23" i="12"/>
  <c r="AV23" i="12" s="1"/>
  <c r="AJ23" i="12"/>
  <c r="AW23" i="12" s="1"/>
  <c r="AK23" i="12"/>
  <c r="AX23" i="12" s="1"/>
  <c r="AL23" i="12"/>
  <c r="AY23" i="12" s="1"/>
  <c r="AH24" i="12"/>
  <c r="AI24" i="12"/>
  <c r="AJ24" i="12"/>
  <c r="AW24" i="12" s="1"/>
  <c r="AK24" i="12"/>
  <c r="AX24" i="12" s="1"/>
  <c r="AL24" i="12"/>
  <c r="AY24" i="12" s="1"/>
  <c r="AH25" i="12"/>
  <c r="AU25" i="12" s="1"/>
  <c r="AI25" i="12"/>
  <c r="AV25" i="12" s="1"/>
  <c r="AJ25" i="12"/>
  <c r="AW25" i="12" s="1"/>
  <c r="AK25" i="12"/>
  <c r="AX25" i="12" s="1"/>
  <c r="AL25" i="12"/>
  <c r="AH26" i="12"/>
  <c r="AU26" i="12" s="1"/>
  <c r="AI26" i="12"/>
  <c r="AV26" i="12" s="1"/>
  <c r="AJ26" i="12"/>
  <c r="AW26" i="12" s="1"/>
  <c r="AK26" i="12"/>
  <c r="AX26" i="12" s="1"/>
  <c r="AL26" i="12"/>
  <c r="AY26" i="12" s="1"/>
  <c r="AH27" i="12"/>
  <c r="AU27" i="12" s="1"/>
  <c r="AI27" i="12"/>
  <c r="AV27" i="12" s="1"/>
  <c r="AJ27" i="12"/>
  <c r="AK27" i="12"/>
  <c r="AX27" i="12" s="1"/>
  <c r="AL27" i="12"/>
  <c r="AY27" i="12" s="1"/>
  <c r="AH28" i="12"/>
  <c r="AU28" i="12" s="1"/>
  <c r="AI28" i="12"/>
  <c r="AJ28" i="12"/>
  <c r="AW28" i="12" s="1"/>
  <c r="AK28" i="12"/>
  <c r="AX28" i="12" s="1"/>
  <c r="AL28" i="12"/>
  <c r="AH29" i="12"/>
  <c r="AU29" i="12" s="1"/>
  <c r="AI29" i="12"/>
  <c r="AV29" i="12" s="1"/>
  <c r="AJ29" i="12"/>
  <c r="AW29" i="12" s="1"/>
  <c r="AK29" i="12"/>
  <c r="AX29" i="12" s="1"/>
  <c r="AL29" i="12"/>
  <c r="AY29" i="12" s="1"/>
  <c r="AH30" i="12"/>
  <c r="AU30" i="12" s="1"/>
  <c r="AI30" i="12"/>
  <c r="AV30" i="12" s="1"/>
  <c r="AJ30" i="12"/>
  <c r="AW30" i="12" s="1"/>
  <c r="AK30" i="12"/>
  <c r="AL30" i="12"/>
  <c r="AY30" i="12" s="1"/>
  <c r="AH31" i="12"/>
  <c r="AU31" i="12" s="1"/>
  <c r="AI31" i="12"/>
  <c r="AV31" i="12" s="1"/>
  <c r="AJ31" i="12"/>
  <c r="AW31" i="12" s="1"/>
  <c r="AK31" i="12"/>
  <c r="AX31" i="12" s="1"/>
  <c r="AL31" i="12"/>
  <c r="AY31" i="12" s="1"/>
  <c r="AH32" i="12"/>
  <c r="AU32" i="12" s="1"/>
  <c r="AI32" i="12"/>
  <c r="AJ32" i="12"/>
  <c r="AW32" i="12" s="1"/>
  <c r="AK32" i="12"/>
  <c r="AX32" i="12" s="1"/>
  <c r="AL32" i="12"/>
  <c r="AY32" i="12" s="1"/>
  <c r="AH33" i="12"/>
  <c r="AU33" i="12" s="1"/>
  <c r="AI33" i="12"/>
  <c r="AV33" i="12" s="1"/>
  <c r="AJ33" i="12"/>
  <c r="AW33" i="12" s="1"/>
  <c r="AK33" i="12"/>
  <c r="AX33" i="12" s="1"/>
  <c r="AL33" i="12"/>
  <c r="AH34" i="12"/>
  <c r="AU34" i="12" s="1"/>
  <c r="AI34" i="12"/>
  <c r="AV34" i="12" s="1"/>
  <c r="AJ34" i="12"/>
  <c r="AW34" i="12" s="1"/>
  <c r="AK34" i="12"/>
  <c r="AX34" i="12" s="1"/>
  <c r="AL34" i="12"/>
  <c r="AY34" i="12" s="1"/>
  <c r="AH35" i="12"/>
  <c r="AU35" i="12" s="1"/>
  <c r="AI35" i="12"/>
  <c r="AV35" i="12" s="1"/>
  <c r="AJ35" i="12"/>
  <c r="AK35" i="12"/>
  <c r="AX35" i="12" s="1"/>
  <c r="AL35" i="12"/>
  <c r="AY35" i="12" s="1"/>
  <c r="AH36" i="12"/>
  <c r="AU36" i="12" s="1"/>
  <c r="AI36" i="12"/>
  <c r="AJ36" i="12"/>
  <c r="AW36" i="12" s="1"/>
  <c r="AK36" i="12"/>
  <c r="AX36" i="12" s="1"/>
  <c r="AL36" i="12"/>
  <c r="AH37" i="12"/>
  <c r="AU37" i="12" s="1"/>
  <c r="AI37" i="12"/>
  <c r="AV37" i="12" s="1"/>
  <c r="AJ37" i="12"/>
  <c r="AW37" i="12" s="1"/>
  <c r="AK37" i="12"/>
  <c r="AX37" i="12" s="1"/>
  <c r="AL37" i="12"/>
  <c r="AY37" i="12" s="1"/>
  <c r="AH38" i="12"/>
  <c r="AU38" i="12" s="1"/>
  <c r="AI38" i="12"/>
  <c r="AV38" i="12" s="1"/>
  <c r="AJ38" i="12"/>
  <c r="AW38" i="12" s="1"/>
  <c r="AK38" i="12"/>
  <c r="AX38" i="12" s="1"/>
  <c r="AL38" i="12"/>
  <c r="AY38" i="12" s="1"/>
  <c r="AH39" i="12"/>
  <c r="AU39" i="12" s="1"/>
  <c r="AI39" i="12"/>
  <c r="AV39" i="12" s="1"/>
  <c r="AJ39" i="12"/>
  <c r="AK39" i="12"/>
  <c r="AX39" i="12" s="1"/>
  <c r="AL39" i="12"/>
  <c r="AY39" i="12" s="1"/>
  <c r="AH40" i="12"/>
  <c r="AU40" i="12" s="1"/>
  <c r="AI40" i="12"/>
  <c r="AV40" i="12" s="1"/>
  <c r="AJ40" i="12"/>
  <c r="AW40" i="12" s="1"/>
  <c r="AK40" i="12"/>
  <c r="AX40" i="12" s="1"/>
  <c r="AL40" i="12"/>
  <c r="AY40" i="12" s="1"/>
  <c r="AH41" i="12"/>
  <c r="AU41" i="12" s="1"/>
  <c r="AI41" i="12"/>
  <c r="AV41" i="12" s="1"/>
  <c r="AJ41" i="12"/>
  <c r="AW41" i="12" s="1"/>
  <c r="AK41" i="12"/>
  <c r="AX41" i="12" s="1"/>
  <c r="AL41" i="12"/>
  <c r="AH42" i="12"/>
  <c r="AU42" i="12" s="1"/>
  <c r="AI42" i="12"/>
  <c r="AV42" i="12" s="1"/>
  <c r="AJ42" i="12"/>
  <c r="AW42" i="12" s="1"/>
  <c r="AK42" i="12"/>
  <c r="AX42" i="12" s="1"/>
  <c r="AL42" i="12"/>
  <c r="AY42" i="12" s="1"/>
  <c r="AH43" i="12"/>
  <c r="AU43" i="12" s="1"/>
  <c r="AI43" i="12"/>
  <c r="AV43" i="12" s="1"/>
  <c r="AJ43" i="12"/>
  <c r="AK43" i="12"/>
  <c r="AX43" i="12" s="1"/>
  <c r="AL43" i="12"/>
  <c r="AY43" i="12" s="1"/>
  <c r="AH44" i="12"/>
  <c r="AU44" i="12" s="1"/>
  <c r="AI44" i="12"/>
  <c r="AV44" i="12" s="1"/>
  <c r="AJ44" i="12"/>
  <c r="AW44" i="12" s="1"/>
  <c r="AK44" i="12"/>
  <c r="AX44" i="12" s="1"/>
  <c r="AL44" i="12"/>
  <c r="AY44" i="12" s="1"/>
  <c r="AH45" i="12"/>
  <c r="AU45" i="12" s="1"/>
  <c r="AI45" i="12"/>
  <c r="AV45" i="12" s="1"/>
  <c r="AJ45" i="12"/>
  <c r="AW45" i="12" s="1"/>
  <c r="AK45" i="12"/>
  <c r="AX45" i="12" s="1"/>
  <c r="AL45" i="12"/>
  <c r="AY45" i="12" s="1"/>
  <c r="AH46" i="12"/>
  <c r="AU46" i="12" s="1"/>
  <c r="AI46" i="12"/>
  <c r="AV46" i="12" s="1"/>
  <c r="AJ46" i="12"/>
  <c r="AW46" i="12" s="1"/>
  <c r="AK46" i="12"/>
  <c r="AL46" i="12"/>
  <c r="AY46" i="12" s="1"/>
  <c r="AH47" i="12"/>
  <c r="AU47" i="12" s="1"/>
  <c r="AI47" i="12"/>
  <c r="AV47" i="12" s="1"/>
  <c r="AJ47" i="12"/>
  <c r="AW47" i="12" s="1"/>
  <c r="AK47" i="12"/>
  <c r="AX47" i="12" s="1"/>
  <c r="AL47" i="12"/>
  <c r="AY47" i="12" s="1"/>
  <c r="AH48" i="12"/>
  <c r="AU48" i="12" s="1"/>
  <c r="AI48" i="12"/>
  <c r="AJ48" i="12"/>
  <c r="AW48" i="12" s="1"/>
  <c r="AK48" i="12"/>
  <c r="AX48" i="12" s="1"/>
  <c r="AL48" i="12"/>
  <c r="AY48" i="12" s="1"/>
  <c r="AH49" i="12"/>
  <c r="AU49" i="12" s="1"/>
  <c r="AI49" i="12"/>
  <c r="AV49" i="12" s="1"/>
  <c r="AJ49" i="12"/>
  <c r="AW49" i="12" s="1"/>
  <c r="AK49" i="12"/>
  <c r="AX49" i="12" s="1"/>
  <c r="AL49" i="12"/>
  <c r="AH50" i="12"/>
  <c r="AU50" i="12" s="1"/>
  <c r="AI50" i="12"/>
  <c r="AV50" i="12" s="1"/>
  <c r="AJ50" i="12"/>
  <c r="AW50" i="12" s="1"/>
  <c r="AK50" i="12"/>
  <c r="AX50" i="12" s="1"/>
  <c r="AL50" i="12"/>
  <c r="AY50" i="12" s="1"/>
  <c r="AH51" i="12"/>
  <c r="AU51" i="12" s="1"/>
  <c r="AI51" i="12"/>
  <c r="AJ51" i="12"/>
  <c r="AK51" i="12"/>
  <c r="AX51" i="12" s="1"/>
  <c r="AL51" i="12"/>
  <c r="AY51" i="12" s="1"/>
  <c r="AH52" i="12"/>
  <c r="AU52" i="12" s="1"/>
  <c r="AI52" i="12"/>
  <c r="AJ52" i="12"/>
  <c r="AW52" i="12" s="1"/>
  <c r="AK52" i="12"/>
  <c r="AX52" i="12" s="1"/>
  <c r="AL52" i="12"/>
  <c r="AY52" i="12" s="1"/>
  <c r="AH53" i="12"/>
  <c r="AU53" i="12" s="1"/>
  <c r="AI53" i="12"/>
  <c r="AV53" i="12" s="1"/>
  <c r="AJ53" i="12"/>
  <c r="AW53" i="12" s="1"/>
  <c r="AK53" i="12"/>
  <c r="AX53" i="12" s="1"/>
  <c r="AL53" i="12"/>
  <c r="AY53" i="12" s="1"/>
  <c r="AH54" i="12"/>
  <c r="AU54" i="12" s="1"/>
  <c r="AI54" i="12"/>
  <c r="AV54" i="12" s="1"/>
  <c r="AJ54" i="12"/>
  <c r="AW54" i="12" s="1"/>
  <c r="AK54" i="12"/>
  <c r="AX54" i="12" s="1"/>
  <c r="AL54" i="12"/>
  <c r="AY54" i="12" s="1"/>
  <c r="AH55" i="12"/>
  <c r="AU55" i="12" s="1"/>
  <c r="AI55" i="12"/>
  <c r="AV55" i="12" s="1"/>
  <c r="AJ55" i="12"/>
  <c r="AK55" i="12"/>
  <c r="AX55" i="12" s="1"/>
  <c r="AL55" i="12"/>
  <c r="AY55" i="12" s="1"/>
  <c r="AH56" i="12"/>
  <c r="AU56" i="12" s="1"/>
  <c r="AI56" i="12"/>
  <c r="AV56" i="12" s="1"/>
  <c r="AJ56" i="12"/>
  <c r="AW56" i="12" s="1"/>
  <c r="AK56" i="12"/>
  <c r="AX56" i="12" s="1"/>
  <c r="AL56" i="12"/>
  <c r="AY56" i="12" s="1"/>
  <c r="AH57" i="12"/>
  <c r="AU57" i="12" s="1"/>
  <c r="AI57" i="12"/>
  <c r="AV57" i="12" s="1"/>
  <c r="AJ57" i="12"/>
  <c r="AW57" i="12" s="1"/>
  <c r="AK57" i="12"/>
  <c r="AX57" i="12" s="1"/>
  <c r="AL57" i="12"/>
  <c r="AY57" i="12" s="1"/>
  <c r="AL8" i="12"/>
  <c r="AY8" i="12" s="1"/>
  <c r="AK8" i="12"/>
  <c r="AX8" i="12" s="1"/>
  <c r="AJ8" i="12"/>
  <c r="AW8" i="12" s="1"/>
  <c r="AI8" i="12"/>
  <c r="AV8" i="12" s="1"/>
  <c r="AH8" i="12"/>
  <c r="AU8" i="12" s="1"/>
  <c r="AW55" i="12"/>
  <c r="AV52" i="12"/>
  <c r="AW51" i="12"/>
  <c r="AV51" i="12"/>
  <c r="AY49" i="12"/>
  <c r="AV48" i="12"/>
  <c r="AX46" i="12"/>
  <c r="AW43" i="12"/>
  <c r="AY41" i="12"/>
  <c r="AW39" i="12"/>
  <c r="AY36" i="12"/>
  <c r="AV36" i="12"/>
  <c r="AW35" i="12"/>
  <c r="AY33" i="12"/>
  <c r="AV32" i="12"/>
  <c r="AX30" i="12"/>
  <c r="AY28" i="12"/>
  <c r="AV28" i="12"/>
  <c r="AW27" i="12"/>
  <c r="AY25" i="12"/>
  <c r="AV24" i="12"/>
  <c r="AU24" i="12"/>
  <c r="AX22" i="12"/>
  <c r="AY20" i="12"/>
  <c r="AW19" i="12"/>
  <c r="AV19" i="12"/>
  <c r="AX18" i="12"/>
  <c r="AY17" i="12"/>
  <c r="AU17" i="12"/>
  <c r="AV16" i="12"/>
  <c r="AU16" i="12"/>
  <c r="AX15" i="12"/>
  <c r="AX14" i="12"/>
  <c r="AY12" i="12"/>
  <c r="AV12" i="12"/>
  <c r="AW11" i="12"/>
  <c r="AV11" i="12"/>
  <c r="AY9" i="12"/>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8" i="12"/>
  <c r="C122" i="34" l="1"/>
  <c r="C123" i="34"/>
  <c r="C124" i="34"/>
  <c r="C125" i="34"/>
  <c r="C126" i="34"/>
  <c r="C127" i="34"/>
  <c r="C128" i="34"/>
  <c r="C129" i="34"/>
  <c r="C130" i="34"/>
  <c r="C121" i="34"/>
  <c r="K8" i="12"/>
  <c r="AN8" i="12"/>
  <c r="L89" i="15" l="1"/>
  <c r="AG8" i="12" l="1"/>
  <c r="BA42" i="12"/>
  <c r="BA43" i="12"/>
  <c r="BA44" i="12"/>
  <c r="BA45" i="12"/>
  <c r="BA46" i="12"/>
  <c r="BA47" i="12"/>
  <c r="BA48" i="12"/>
  <c r="BA49" i="12"/>
  <c r="BA50" i="12"/>
  <c r="BA51" i="12"/>
  <c r="BA52" i="12"/>
  <c r="BA53" i="12"/>
  <c r="BA54" i="12"/>
  <c r="BA55" i="12"/>
  <c r="BA56" i="12"/>
  <c r="BA57" i="12"/>
  <c r="AP9" i="12"/>
  <c r="AQ9" i="12"/>
  <c r="AR9" i="12"/>
  <c r="AP10" i="12"/>
  <c r="AQ10" i="12"/>
  <c r="AR10" i="12"/>
  <c r="AP11" i="12"/>
  <c r="AQ11" i="12"/>
  <c r="AR11" i="12"/>
  <c r="AP12" i="12"/>
  <c r="AQ12" i="12"/>
  <c r="AR12" i="12"/>
  <c r="AP13" i="12"/>
  <c r="AQ13" i="12"/>
  <c r="AR13" i="12"/>
  <c r="AP14" i="12"/>
  <c r="AQ14" i="12"/>
  <c r="AR14" i="12"/>
  <c r="AP15" i="12"/>
  <c r="AQ15" i="12"/>
  <c r="AR15" i="12"/>
  <c r="AP16" i="12"/>
  <c r="AQ16" i="12"/>
  <c r="AR16" i="12"/>
  <c r="AP17" i="12"/>
  <c r="AQ17" i="12"/>
  <c r="AR17" i="12"/>
  <c r="AP18" i="12"/>
  <c r="AQ18" i="12"/>
  <c r="AR18" i="12"/>
  <c r="AP19" i="12"/>
  <c r="AQ19" i="12"/>
  <c r="AR19" i="12"/>
  <c r="AP20" i="12"/>
  <c r="AQ20" i="12"/>
  <c r="AR20" i="12"/>
  <c r="AP21" i="12"/>
  <c r="AQ21" i="12"/>
  <c r="AR21" i="12"/>
  <c r="AP22" i="12"/>
  <c r="AQ22" i="12"/>
  <c r="AR22" i="12"/>
  <c r="AP23" i="12"/>
  <c r="AQ23" i="12"/>
  <c r="AR23" i="12"/>
  <c r="AP24" i="12"/>
  <c r="AQ24" i="12"/>
  <c r="AR24" i="12"/>
  <c r="AP25" i="12"/>
  <c r="AQ25" i="12"/>
  <c r="AR25" i="12"/>
  <c r="AP26" i="12"/>
  <c r="AQ26" i="12"/>
  <c r="AR26" i="12"/>
  <c r="AP27" i="12"/>
  <c r="AQ27" i="12"/>
  <c r="AR27" i="12"/>
  <c r="AP28" i="12"/>
  <c r="AQ28" i="12"/>
  <c r="AR28" i="12"/>
  <c r="AP29" i="12"/>
  <c r="AQ29" i="12"/>
  <c r="AR29" i="12"/>
  <c r="AP30" i="12"/>
  <c r="AQ30" i="12"/>
  <c r="AR30" i="12"/>
  <c r="AP31" i="12"/>
  <c r="AQ31" i="12"/>
  <c r="AR31" i="12"/>
  <c r="AP32" i="12"/>
  <c r="AQ32" i="12"/>
  <c r="AR32" i="12"/>
  <c r="AP33" i="12"/>
  <c r="AQ33" i="12"/>
  <c r="AR33" i="12"/>
  <c r="AP34" i="12"/>
  <c r="AQ34" i="12"/>
  <c r="AR34" i="12"/>
  <c r="AP35" i="12"/>
  <c r="AQ35" i="12"/>
  <c r="AR35" i="12"/>
  <c r="AP36" i="12"/>
  <c r="AQ36" i="12"/>
  <c r="AR36" i="12"/>
  <c r="AP37" i="12"/>
  <c r="AQ37" i="12"/>
  <c r="AR37" i="12"/>
  <c r="AP38" i="12"/>
  <c r="AQ38" i="12"/>
  <c r="AR38" i="12"/>
  <c r="AP39" i="12"/>
  <c r="AQ39" i="12"/>
  <c r="AR39" i="12"/>
  <c r="AP40" i="12"/>
  <c r="AQ40" i="12"/>
  <c r="AR40" i="12"/>
  <c r="AP41" i="12"/>
  <c r="AQ41" i="12"/>
  <c r="AR41" i="12"/>
  <c r="AP42" i="12"/>
  <c r="AQ42" i="12"/>
  <c r="AR42" i="12"/>
  <c r="AP43" i="12"/>
  <c r="AQ43" i="12"/>
  <c r="AR43" i="12"/>
  <c r="AP44" i="12"/>
  <c r="AQ44" i="12"/>
  <c r="AR44" i="12"/>
  <c r="AP45" i="12"/>
  <c r="AQ45" i="12"/>
  <c r="AR45" i="12"/>
  <c r="AP46" i="12"/>
  <c r="AQ46" i="12"/>
  <c r="AR46" i="12"/>
  <c r="AP47" i="12"/>
  <c r="AQ47" i="12"/>
  <c r="AR47" i="12"/>
  <c r="AP48" i="12"/>
  <c r="AQ48" i="12"/>
  <c r="AR48" i="12"/>
  <c r="AP49" i="12"/>
  <c r="AQ49" i="12"/>
  <c r="AR49" i="12"/>
  <c r="AP50" i="12"/>
  <c r="AQ50" i="12"/>
  <c r="AR50" i="12"/>
  <c r="AP51" i="12"/>
  <c r="AQ51" i="12"/>
  <c r="AR51" i="12"/>
  <c r="AP52" i="12"/>
  <c r="AQ52" i="12"/>
  <c r="AR52" i="12"/>
  <c r="AP53" i="12"/>
  <c r="AQ53" i="12"/>
  <c r="AR53" i="12"/>
  <c r="AP54" i="12"/>
  <c r="AQ54" i="12"/>
  <c r="AR54" i="12"/>
  <c r="AP55" i="12"/>
  <c r="AQ55" i="12"/>
  <c r="AR55" i="12"/>
  <c r="AP56" i="12"/>
  <c r="AQ56" i="12"/>
  <c r="AR56" i="12"/>
  <c r="AP57" i="12"/>
  <c r="AQ57" i="12"/>
  <c r="AR57" i="12"/>
  <c r="AR8" i="12"/>
  <c r="AQ8" i="12"/>
  <c r="AP8" i="12"/>
  <c r="O32" i="9" l="1"/>
  <c r="O33" i="9"/>
  <c r="E119" i="34" l="1"/>
  <c r="F100" i="15" l="1"/>
  <c r="J65" i="13"/>
  <c r="O65" i="13" s="1"/>
  <c r="J53" i="13"/>
  <c r="O53" i="13" s="1"/>
  <c r="J30" i="13"/>
  <c r="O30" i="13" s="1"/>
  <c r="J21" i="13"/>
  <c r="O21" i="13" s="1"/>
  <c r="C58" i="12" l="1"/>
  <c r="S43" i="12"/>
  <c r="T43" i="12"/>
  <c r="U43" i="12"/>
  <c r="V43" i="12"/>
  <c r="W43" i="12"/>
  <c r="X43" i="12"/>
  <c r="Y43" i="12"/>
  <c r="Z43" i="12"/>
  <c r="AA43" i="12"/>
  <c r="AC43" i="12"/>
  <c r="AD43" i="12"/>
  <c r="AE43" i="12"/>
  <c r="AF43" i="12"/>
  <c r="AG43" i="12"/>
  <c r="AN43" i="12"/>
  <c r="S44" i="12"/>
  <c r="T44" i="12"/>
  <c r="U44" i="12"/>
  <c r="V44" i="12"/>
  <c r="W44" i="12"/>
  <c r="X44" i="12"/>
  <c r="Y44" i="12"/>
  <c r="Z44" i="12"/>
  <c r="AA44" i="12"/>
  <c r="AC44" i="12"/>
  <c r="AD44" i="12"/>
  <c r="AE44" i="12"/>
  <c r="AF44" i="12"/>
  <c r="AG44" i="12"/>
  <c r="AN44" i="12"/>
  <c r="S45" i="12"/>
  <c r="T45" i="12"/>
  <c r="U45" i="12"/>
  <c r="V45" i="12"/>
  <c r="W45" i="12"/>
  <c r="X45" i="12"/>
  <c r="Y45" i="12"/>
  <c r="Z45" i="12"/>
  <c r="AA45" i="12"/>
  <c r="AC45" i="12"/>
  <c r="AD45" i="12"/>
  <c r="AE45" i="12"/>
  <c r="AF45" i="12"/>
  <c r="AG45" i="12"/>
  <c r="AN45" i="12"/>
  <c r="S46" i="12"/>
  <c r="T46" i="12"/>
  <c r="U46" i="12"/>
  <c r="V46" i="12"/>
  <c r="W46" i="12"/>
  <c r="X46" i="12"/>
  <c r="Y46" i="12"/>
  <c r="Z46" i="12"/>
  <c r="AA46" i="12"/>
  <c r="AC46" i="12"/>
  <c r="AD46" i="12"/>
  <c r="AE46" i="12"/>
  <c r="AF46" i="12"/>
  <c r="AG46" i="12"/>
  <c r="AN46" i="12"/>
  <c r="S47" i="12"/>
  <c r="T47" i="12"/>
  <c r="U47" i="12"/>
  <c r="V47" i="12"/>
  <c r="W47" i="12"/>
  <c r="X47" i="12"/>
  <c r="Y47" i="12"/>
  <c r="Z47" i="12"/>
  <c r="AA47" i="12"/>
  <c r="AC47" i="12"/>
  <c r="AD47" i="12"/>
  <c r="AE47" i="12"/>
  <c r="AF47" i="12"/>
  <c r="AG47" i="12"/>
  <c r="AN47" i="12"/>
  <c r="S48" i="12"/>
  <c r="T48" i="12"/>
  <c r="U48" i="12"/>
  <c r="V48" i="12"/>
  <c r="W48" i="12"/>
  <c r="X48" i="12"/>
  <c r="Y48" i="12"/>
  <c r="Z48" i="12"/>
  <c r="AA48" i="12"/>
  <c r="AC48" i="12"/>
  <c r="AD48" i="12"/>
  <c r="AE48" i="12"/>
  <c r="AF48" i="12"/>
  <c r="AG48" i="12"/>
  <c r="AN48" i="12"/>
  <c r="S49" i="12"/>
  <c r="T49" i="12"/>
  <c r="U49" i="12"/>
  <c r="V49" i="12"/>
  <c r="W49" i="12"/>
  <c r="X49" i="12"/>
  <c r="Y49" i="12"/>
  <c r="Z49" i="12"/>
  <c r="AA49" i="12"/>
  <c r="AC49" i="12"/>
  <c r="AD49" i="12"/>
  <c r="AE49" i="12"/>
  <c r="AF49" i="12"/>
  <c r="AG49" i="12"/>
  <c r="AN49" i="12"/>
  <c r="S50" i="12"/>
  <c r="T50" i="12"/>
  <c r="U50" i="12"/>
  <c r="V50" i="12"/>
  <c r="W50" i="12"/>
  <c r="X50" i="12"/>
  <c r="Y50" i="12"/>
  <c r="Z50" i="12"/>
  <c r="AA50" i="12"/>
  <c r="AC50" i="12"/>
  <c r="AD50" i="12"/>
  <c r="AE50" i="12"/>
  <c r="AF50" i="12"/>
  <c r="AG50" i="12"/>
  <c r="AN50" i="12"/>
  <c r="S51" i="12"/>
  <c r="T51" i="12"/>
  <c r="U51" i="12"/>
  <c r="V51" i="12"/>
  <c r="W51" i="12"/>
  <c r="X51" i="12"/>
  <c r="Y51" i="12"/>
  <c r="Z51" i="12"/>
  <c r="AA51" i="12"/>
  <c r="AC51" i="12"/>
  <c r="AD51" i="12"/>
  <c r="AE51" i="12"/>
  <c r="AF51" i="12"/>
  <c r="AG51" i="12"/>
  <c r="AN51" i="12"/>
  <c r="S52" i="12"/>
  <c r="T52" i="12"/>
  <c r="U52" i="12"/>
  <c r="V52" i="12"/>
  <c r="W52" i="12"/>
  <c r="X52" i="12"/>
  <c r="Y52" i="12"/>
  <c r="Z52" i="12"/>
  <c r="AA52" i="12"/>
  <c r="AC52" i="12"/>
  <c r="AD52" i="12"/>
  <c r="AE52" i="12"/>
  <c r="AF52" i="12"/>
  <c r="AG52" i="12"/>
  <c r="AN52" i="12"/>
  <c r="S53" i="12"/>
  <c r="T53" i="12"/>
  <c r="U53" i="12"/>
  <c r="V53" i="12"/>
  <c r="W53" i="12"/>
  <c r="X53" i="12"/>
  <c r="Y53" i="12"/>
  <c r="Z53" i="12"/>
  <c r="AA53" i="12"/>
  <c r="AC53" i="12"/>
  <c r="AD53" i="12"/>
  <c r="AE53" i="12"/>
  <c r="AF53" i="12"/>
  <c r="AG53" i="12"/>
  <c r="AN53" i="12"/>
  <c r="S54" i="12"/>
  <c r="T54" i="12"/>
  <c r="U54" i="12"/>
  <c r="V54" i="12"/>
  <c r="W54" i="12"/>
  <c r="X54" i="12"/>
  <c r="Y54" i="12"/>
  <c r="Z54" i="12"/>
  <c r="AA54" i="12"/>
  <c r="AC54" i="12"/>
  <c r="AD54" i="12"/>
  <c r="AE54" i="12"/>
  <c r="AF54" i="12"/>
  <c r="AG54" i="12"/>
  <c r="AN54" i="12"/>
  <c r="S55" i="12"/>
  <c r="T55" i="12"/>
  <c r="U55" i="12"/>
  <c r="V55" i="12"/>
  <c r="W55" i="12"/>
  <c r="X55" i="12"/>
  <c r="Y55" i="12"/>
  <c r="Z55" i="12"/>
  <c r="AA55" i="12"/>
  <c r="AC55" i="12"/>
  <c r="AD55" i="12"/>
  <c r="AE55" i="12"/>
  <c r="AF55" i="12"/>
  <c r="AG55" i="12"/>
  <c r="AN55" i="12"/>
  <c r="S56" i="12"/>
  <c r="T56" i="12"/>
  <c r="U56" i="12"/>
  <c r="V56" i="12"/>
  <c r="W56" i="12"/>
  <c r="X56" i="12"/>
  <c r="Y56" i="12"/>
  <c r="Z56" i="12"/>
  <c r="AA56" i="12"/>
  <c r="AC56" i="12"/>
  <c r="AD56" i="12"/>
  <c r="AE56" i="12"/>
  <c r="AF56" i="12"/>
  <c r="AG56" i="12"/>
  <c r="AN56" i="12"/>
  <c r="S57" i="12"/>
  <c r="T57" i="12"/>
  <c r="U57" i="12"/>
  <c r="V57" i="12"/>
  <c r="W57" i="12"/>
  <c r="X57" i="12"/>
  <c r="Y57" i="12"/>
  <c r="Z57" i="12"/>
  <c r="AA57" i="12"/>
  <c r="AC57" i="12"/>
  <c r="AD57" i="12"/>
  <c r="AE57" i="12"/>
  <c r="AF57" i="12"/>
  <c r="AG57" i="12"/>
  <c r="AN57" i="12"/>
  <c r="I43" i="12"/>
  <c r="J43" i="12" s="1"/>
  <c r="K43" i="12"/>
  <c r="I44" i="12"/>
  <c r="J44" i="12" s="1"/>
  <c r="K44" i="12"/>
  <c r="I45" i="12"/>
  <c r="J45" i="12"/>
  <c r="K45" i="12"/>
  <c r="I46" i="12"/>
  <c r="J46" i="12" s="1"/>
  <c r="K46" i="12"/>
  <c r="I47" i="12"/>
  <c r="J47" i="12"/>
  <c r="K47" i="12"/>
  <c r="I48" i="12"/>
  <c r="J48" i="12" s="1"/>
  <c r="K48" i="12"/>
  <c r="I49" i="12"/>
  <c r="J49" i="12" s="1"/>
  <c r="K49" i="12"/>
  <c r="I50" i="12"/>
  <c r="J50" i="12"/>
  <c r="K50" i="12"/>
  <c r="I51" i="12"/>
  <c r="J51" i="12"/>
  <c r="K51" i="12"/>
  <c r="I52" i="12"/>
  <c r="J52" i="12" s="1"/>
  <c r="K52" i="12"/>
  <c r="I53" i="12"/>
  <c r="J53" i="12"/>
  <c r="K53" i="12"/>
  <c r="I54" i="12"/>
  <c r="J54" i="12" s="1"/>
  <c r="K54" i="12"/>
  <c r="I55" i="12"/>
  <c r="J55" i="12" s="1"/>
  <c r="K55" i="12"/>
  <c r="I56" i="12"/>
  <c r="J56" i="12" s="1"/>
  <c r="K56" i="12"/>
  <c r="I57" i="12"/>
  <c r="J57" i="12" s="1"/>
  <c r="K57" i="12"/>
  <c r="O13" i="26" l="1"/>
  <c r="P41" i="5" l="1"/>
  <c r="O135" i="34" l="1"/>
  <c r="O136" i="34"/>
  <c r="K32" i="34" l="1"/>
  <c r="K31" i="34"/>
  <c r="K30" i="34"/>
  <c r="I32" i="34"/>
  <c r="I31" i="34"/>
  <c r="I30" i="34"/>
  <c r="C32" i="34"/>
  <c r="C31" i="34"/>
  <c r="C30" i="34"/>
  <c r="E32" i="34"/>
  <c r="E31" i="34"/>
  <c r="E30" i="34"/>
  <c r="K26" i="34"/>
  <c r="K27" i="34"/>
  <c r="K28" i="34"/>
  <c r="K29" i="34"/>
  <c r="I26" i="34"/>
  <c r="I27" i="34"/>
  <c r="I28" i="34"/>
  <c r="I29" i="34"/>
  <c r="E27" i="34"/>
  <c r="E28" i="34"/>
  <c r="E29" i="34"/>
  <c r="F75" i="27"/>
  <c r="M27" i="34" s="1"/>
  <c r="F76" i="27"/>
  <c r="M28" i="34" s="1"/>
  <c r="K15" i="34"/>
  <c r="K16" i="34"/>
  <c r="K14" i="34"/>
  <c r="K13" i="34"/>
  <c r="K12" i="34"/>
  <c r="K11" i="34"/>
  <c r="K10" i="34"/>
  <c r="I11" i="34"/>
  <c r="I12" i="34"/>
  <c r="I13" i="34"/>
  <c r="I14" i="34"/>
  <c r="I15" i="34"/>
  <c r="I16" i="34"/>
  <c r="I10" i="34"/>
  <c r="E15" i="34"/>
  <c r="E16" i="34"/>
  <c r="E13" i="34"/>
  <c r="E14" i="34"/>
  <c r="E12" i="34"/>
  <c r="E11" i="34"/>
  <c r="E10"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5" i="34"/>
  <c r="E116" i="34"/>
  <c r="E117" i="34"/>
  <c r="E120" i="34"/>
  <c r="E121" i="34"/>
  <c r="E122" i="34"/>
  <c r="E123" i="34"/>
  <c r="E124" i="34"/>
  <c r="E125" i="34"/>
  <c r="E126" i="34"/>
  <c r="E127" i="34"/>
  <c r="E128" i="34"/>
  <c r="E129" i="34"/>
  <c r="E130" i="34"/>
  <c r="O54" i="34" l="1"/>
  <c r="E68" i="34" l="1"/>
  <c r="E67" i="34"/>
  <c r="E66" i="34"/>
  <c r="E63" i="34"/>
  <c r="B1" i="40"/>
  <c r="E69" i="34" l="1"/>
  <c r="E40" i="34" s="1"/>
  <c r="P48" i="5"/>
  <c r="AN9" i="12" l="1"/>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5" i="12"/>
  <c r="AN36" i="12"/>
  <c r="AN37" i="12"/>
  <c r="AN38" i="12"/>
  <c r="AN39" i="12"/>
  <c r="AN40" i="12"/>
  <c r="AN41" i="12"/>
  <c r="AN42" i="12"/>
  <c r="N17" i="26" l="1"/>
  <c r="M38" i="8" l="1"/>
  <c r="H38" i="8" s="1"/>
  <c r="B70" i="27"/>
  <c r="C101" i="27"/>
  <c r="E33" i="34" s="1"/>
  <c r="M55" i="27"/>
  <c r="G54" i="27" s="1"/>
  <c r="H18" i="27"/>
  <c r="B68" i="27"/>
  <c r="B103" i="27"/>
  <c r="Q46" i="5" l="1"/>
  <c r="I16" i="26" l="1"/>
  <c r="B18" i="26"/>
  <c r="O30" i="9" l="1"/>
  <c r="O31" i="9"/>
  <c r="O29" i="9"/>
  <c r="A3" i="25"/>
  <c r="A1" i="36"/>
  <c r="A1" i="24"/>
  <c r="A1" i="33"/>
  <c r="A1" i="16"/>
  <c r="A1" i="15"/>
  <c r="A1" i="13"/>
  <c r="A1" i="12"/>
  <c r="A1" i="9"/>
  <c r="A1" i="26"/>
  <c r="A1" i="11"/>
  <c r="A1" i="8"/>
  <c r="A1" i="7"/>
  <c r="A1" i="10"/>
  <c r="A1" i="27"/>
  <c r="C49" i="27" l="1"/>
  <c r="E18" i="34" s="1"/>
  <c r="E58" i="34"/>
  <c r="C87" i="27"/>
  <c r="E105" i="27" s="1"/>
  <c r="E106" i="27"/>
  <c r="F86" i="27"/>
  <c r="M32" i="34" s="1"/>
  <c r="F85" i="27"/>
  <c r="M31" i="34" s="1"/>
  <c r="F84" i="27"/>
  <c r="M30" i="34" s="1"/>
  <c r="C29" i="27"/>
  <c r="E61" i="27" l="1"/>
  <c r="L121" i="27"/>
  <c r="C31" i="27"/>
  <c r="E134" i="34"/>
  <c r="E144" i="34"/>
  <c r="E143" i="34"/>
  <c r="E142" i="34"/>
  <c r="E141" i="34"/>
  <c r="E140" i="34"/>
  <c r="E139" i="34"/>
  <c r="E138" i="34"/>
  <c r="E137" i="34"/>
  <c r="E136" i="34"/>
  <c r="E135" i="34"/>
  <c r="B136" i="34"/>
  <c r="B137" i="34"/>
  <c r="B138" i="34"/>
  <c r="B139" i="34"/>
  <c r="B140" i="34"/>
  <c r="B141" i="34"/>
  <c r="B142" i="34"/>
  <c r="B143" i="34"/>
  <c r="B144" i="34"/>
  <c r="B135" i="34"/>
  <c r="F67" i="15"/>
  <c r="E145" i="34" l="1"/>
  <c r="E118" i="34" s="1"/>
  <c r="O56" i="34"/>
  <c r="F118" i="27" l="1"/>
  <c r="I33" i="12" l="1"/>
  <c r="J33" i="12" s="1"/>
  <c r="K33" i="12"/>
  <c r="I34" i="12"/>
  <c r="J34" i="12"/>
  <c r="K34" i="12"/>
  <c r="I35" i="12"/>
  <c r="J35" i="12" s="1"/>
  <c r="K35" i="12"/>
  <c r="I36" i="12"/>
  <c r="J36" i="12" s="1"/>
  <c r="K36" i="12"/>
  <c r="I37" i="12"/>
  <c r="J37" i="12" s="1"/>
  <c r="K37" i="12"/>
  <c r="I38" i="12"/>
  <c r="J38" i="12" s="1"/>
  <c r="K38" i="12"/>
  <c r="I39" i="12"/>
  <c r="J39" i="12" s="1"/>
  <c r="K39" i="12"/>
  <c r="I40" i="12"/>
  <c r="J40" i="12"/>
  <c r="K40" i="12"/>
  <c r="I41" i="12"/>
  <c r="J41" i="12" s="1"/>
  <c r="K41" i="12"/>
  <c r="I42" i="12"/>
  <c r="J42" i="12" s="1"/>
  <c r="K42" i="12"/>
  <c r="BA33" i="12"/>
  <c r="BA34" i="12"/>
  <c r="BA35" i="12"/>
  <c r="BA36" i="12"/>
  <c r="BA37" i="12"/>
  <c r="BA38" i="12"/>
  <c r="BA39" i="12"/>
  <c r="BA40" i="12"/>
  <c r="BA41" i="12"/>
  <c r="AG42" i="12"/>
  <c r="AF42" i="12"/>
  <c r="AE42" i="12"/>
  <c r="AD42" i="12"/>
  <c r="AC42" i="12"/>
  <c r="AA42" i="12"/>
  <c r="Z42" i="12"/>
  <c r="Y42" i="12"/>
  <c r="X42" i="12"/>
  <c r="W42" i="12"/>
  <c r="V42" i="12"/>
  <c r="U42" i="12"/>
  <c r="T42" i="12"/>
  <c r="AG41" i="12"/>
  <c r="AF41" i="12"/>
  <c r="AE41" i="12"/>
  <c r="AD41" i="12"/>
  <c r="AC41" i="12"/>
  <c r="AA41" i="12"/>
  <c r="Z41" i="12"/>
  <c r="Y41" i="12"/>
  <c r="X41" i="12"/>
  <c r="W41" i="12"/>
  <c r="V41" i="12"/>
  <c r="U41" i="12"/>
  <c r="T41" i="12"/>
  <c r="AG40" i="12"/>
  <c r="AF40" i="12"/>
  <c r="AE40" i="12"/>
  <c r="AD40" i="12"/>
  <c r="AC40" i="12"/>
  <c r="AA40" i="12"/>
  <c r="Z40" i="12"/>
  <c r="Y40" i="12"/>
  <c r="X40" i="12"/>
  <c r="W40" i="12"/>
  <c r="V40" i="12"/>
  <c r="U40" i="12"/>
  <c r="T40" i="12"/>
  <c r="AG39" i="12"/>
  <c r="AF39" i="12"/>
  <c r="AE39" i="12"/>
  <c r="AD39" i="12"/>
  <c r="AC39" i="12"/>
  <c r="AA39" i="12"/>
  <c r="Z39" i="12"/>
  <c r="Y39" i="12"/>
  <c r="X39" i="12"/>
  <c r="W39" i="12"/>
  <c r="V39" i="12"/>
  <c r="U39" i="12"/>
  <c r="T39" i="12"/>
  <c r="AG38" i="12"/>
  <c r="AF38" i="12"/>
  <c r="AE38" i="12"/>
  <c r="AD38" i="12"/>
  <c r="AC38" i="12"/>
  <c r="AA38" i="12"/>
  <c r="Z38" i="12"/>
  <c r="Y38" i="12"/>
  <c r="X38" i="12"/>
  <c r="W38" i="12"/>
  <c r="V38" i="12"/>
  <c r="U38" i="12"/>
  <c r="T38" i="12"/>
  <c r="AG37" i="12"/>
  <c r="AF37" i="12"/>
  <c r="AE37" i="12"/>
  <c r="AD37" i="12"/>
  <c r="AC37" i="12"/>
  <c r="AA37" i="12"/>
  <c r="Z37" i="12"/>
  <c r="Y37" i="12"/>
  <c r="X37" i="12"/>
  <c r="W37" i="12"/>
  <c r="V37" i="12"/>
  <c r="U37" i="12"/>
  <c r="T37" i="12"/>
  <c r="AG36" i="12"/>
  <c r="AF36" i="12"/>
  <c r="AE36" i="12"/>
  <c r="AD36" i="12"/>
  <c r="AC36" i="12"/>
  <c r="AA36" i="12"/>
  <c r="Z36" i="12"/>
  <c r="Y36" i="12"/>
  <c r="X36" i="12"/>
  <c r="W36" i="12"/>
  <c r="V36" i="12"/>
  <c r="U36" i="12"/>
  <c r="T36" i="12"/>
  <c r="AG35" i="12"/>
  <c r="AF35" i="12"/>
  <c r="AE35" i="12"/>
  <c r="AD35" i="12"/>
  <c r="AC35" i="12"/>
  <c r="AA35" i="12"/>
  <c r="Z35" i="12"/>
  <c r="Y35" i="12"/>
  <c r="X35" i="12"/>
  <c r="W35" i="12"/>
  <c r="V35" i="12"/>
  <c r="U35" i="12"/>
  <c r="T35" i="12"/>
  <c r="AG34" i="12"/>
  <c r="AF34" i="12"/>
  <c r="AE34" i="12"/>
  <c r="AD34" i="12"/>
  <c r="AC34" i="12"/>
  <c r="AA34" i="12"/>
  <c r="Z34" i="12"/>
  <c r="Y34" i="12"/>
  <c r="X34" i="12"/>
  <c r="W34" i="12"/>
  <c r="V34" i="12"/>
  <c r="U34" i="12"/>
  <c r="T34" i="12"/>
  <c r="AG33" i="12"/>
  <c r="AF33" i="12"/>
  <c r="AE33" i="12"/>
  <c r="AD33" i="12"/>
  <c r="AC33" i="12"/>
  <c r="AA33" i="12"/>
  <c r="Z33" i="12"/>
  <c r="Y33" i="12"/>
  <c r="X33" i="12"/>
  <c r="W33" i="12"/>
  <c r="V33" i="12"/>
  <c r="U33" i="12"/>
  <c r="T33" i="12"/>
  <c r="S33" i="12"/>
  <c r="S34" i="12"/>
  <c r="S35" i="12"/>
  <c r="S36" i="12"/>
  <c r="S37" i="12"/>
  <c r="S38" i="12"/>
  <c r="S39" i="12"/>
  <c r="S40" i="12"/>
  <c r="S41" i="12"/>
  <c r="S42" i="12"/>
  <c r="C137" i="27"/>
  <c r="C138" i="27"/>
  <c r="F119" i="27" s="1"/>
  <c r="F10" i="15" l="1"/>
  <c r="J28" i="22" l="1"/>
  <c r="D29" i="22" l="1"/>
  <c r="G71" i="12"/>
  <c r="G70" i="12"/>
  <c r="G69" i="12"/>
  <c r="G68" i="12"/>
  <c r="G67" i="12"/>
  <c r="G66" i="12"/>
  <c r="G65" i="12"/>
  <c r="G64" i="12"/>
  <c r="E25" i="34" l="1"/>
  <c r="E26" i="34"/>
  <c r="K25" i="34"/>
  <c r="I25" i="34"/>
  <c r="O53" i="34" l="1"/>
  <c r="E34" i="34"/>
  <c r="P42" i="5"/>
  <c r="I65" i="34" l="1"/>
  <c r="I64" i="34"/>
  <c r="I63" i="34"/>
  <c r="I62" i="34"/>
  <c r="I61" i="34"/>
  <c r="E73" i="34" l="1"/>
  <c r="E72" i="34"/>
  <c r="E71" i="34"/>
  <c r="E61" i="34"/>
  <c r="E64" i="34" s="1"/>
  <c r="E76" i="34" s="1"/>
  <c r="E79" i="34"/>
  <c r="E131" i="34" s="1"/>
  <c r="O100" i="34"/>
  <c r="I70" i="34"/>
  <c r="I69" i="34"/>
  <c r="E53" i="34"/>
  <c r="E51" i="34"/>
  <c r="E50" i="34"/>
  <c r="E4" i="34"/>
  <c r="K100" i="34" l="1"/>
  <c r="G30" i="34"/>
  <c r="G31" i="34"/>
  <c r="G29" i="34"/>
  <c r="G32" i="34"/>
  <c r="G28" i="34"/>
  <c r="G26" i="34"/>
  <c r="G16" i="34"/>
  <c r="G14" i="34"/>
  <c r="G13" i="34"/>
  <c r="G11" i="34"/>
  <c r="G15" i="34"/>
  <c r="G27" i="34"/>
  <c r="G12" i="34"/>
  <c r="G10" i="34"/>
  <c r="G40" i="34"/>
  <c r="G33" i="34"/>
  <c r="G18" i="34"/>
  <c r="G25" i="34"/>
  <c r="E56" i="34"/>
  <c r="G34" i="34"/>
  <c r="O28" i="34"/>
  <c r="O29" i="34"/>
  <c r="O31" i="34"/>
  <c r="O30" i="34"/>
  <c r="O32" i="34"/>
  <c r="O26" i="34"/>
  <c r="M12" i="34"/>
  <c r="M14" i="34"/>
  <c r="M10" i="34"/>
  <c r="M11" i="34"/>
  <c r="M15" i="34"/>
  <c r="M16" i="34"/>
  <c r="M13" i="34"/>
  <c r="O27" i="34"/>
  <c r="O33" i="34"/>
  <c r="M18" i="34"/>
  <c r="O25" i="34"/>
  <c r="O34" i="34"/>
  <c r="C71" i="34"/>
  <c r="C72" i="34"/>
  <c r="C73" i="34"/>
  <c r="E44" i="34"/>
  <c r="G44" i="34" s="1"/>
  <c r="E55" i="34"/>
  <c r="E41" i="34"/>
  <c r="I41" i="34" l="1"/>
  <c r="G41" i="34"/>
  <c r="J134" i="34"/>
  <c r="O134" i="34"/>
  <c r="I44" i="34"/>
  <c r="I40" i="34"/>
  <c r="I129" i="34"/>
  <c r="D18" i="22" l="1"/>
  <c r="D19" i="22"/>
  <c r="P62" i="5"/>
  <c r="H7" i="22" l="1"/>
  <c r="S41" i="5"/>
  <c r="T41" i="5" s="1"/>
  <c r="T42" i="5" s="1"/>
  <c r="L4" i="5" l="1"/>
  <c r="U9" i="12" l="1"/>
  <c r="U10" i="12"/>
  <c r="U11" i="12"/>
  <c r="U12" i="12"/>
  <c r="U13" i="12"/>
  <c r="U14" i="12"/>
  <c r="U15" i="12"/>
  <c r="U16" i="12"/>
  <c r="U17" i="12"/>
  <c r="U18" i="12"/>
  <c r="U19" i="12"/>
  <c r="U20" i="12"/>
  <c r="U21" i="12"/>
  <c r="U22" i="12"/>
  <c r="U23" i="12"/>
  <c r="U24" i="12"/>
  <c r="U25" i="12"/>
  <c r="U26" i="12"/>
  <c r="U27" i="12"/>
  <c r="U28" i="12"/>
  <c r="U29" i="12"/>
  <c r="U30" i="12"/>
  <c r="U31" i="12"/>
  <c r="U32" i="12"/>
  <c r="U8" i="12"/>
  <c r="T8" i="12"/>
  <c r="F115" i="27" l="1"/>
  <c r="B7" i="22" l="1"/>
  <c r="F29" i="22" s="1"/>
  <c r="F4" i="26"/>
  <c r="C15" i="26" l="1"/>
  <c r="G9" i="26"/>
  <c r="C13" i="26"/>
  <c r="G14" i="26"/>
  <c r="G13" i="26"/>
  <c r="C14" i="26"/>
  <c r="C9" i="26"/>
  <c r="AG9" i="12"/>
  <c r="AG10" i="12"/>
  <c r="AG11" i="12"/>
  <c r="AG12" i="12"/>
  <c r="AG13" i="12"/>
  <c r="AG14" i="12"/>
  <c r="AG15" i="12"/>
  <c r="AG16" i="12"/>
  <c r="AG17" i="12"/>
  <c r="AG18" i="12"/>
  <c r="AG19" i="12"/>
  <c r="AG20" i="12"/>
  <c r="AG21" i="12"/>
  <c r="AG22" i="12"/>
  <c r="AG23" i="12"/>
  <c r="AG24" i="12"/>
  <c r="AG25" i="12"/>
  <c r="AG26" i="12"/>
  <c r="AG27" i="12"/>
  <c r="AG28" i="12"/>
  <c r="AG29" i="12"/>
  <c r="AG30" i="12"/>
  <c r="AG31" i="12"/>
  <c r="AG32"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D9" i="12"/>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A9" i="12"/>
  <c r="AA10" i="12"/>
  <c r="AA11" i="12"/>
  <c r="AA12" i="12"/>
  <c r="AA13" i="12"/>
  <c r="AA14" i="12"/>
  <c r="AA15" i="12"/>
  <c r="AA16" i="12"/>
  <c r="AA17" i="12"/>
  <c r="AA18" i="12"/>
  <c r="AA19" i="12"/>
  <c r="AA20" i="12"/>
  <c r="AA21" i="12"/>
  <c r="AA22" i="12"/>
  <c r="AA23" i="12"/>
  <c r="AA24" i="12"/>
  <c r="AA25" i="12"/>
  <c r="AA26" i="12"/>
  <c r="AA27" i="12"/>
  <c r="AA28" i="12"/>
  <c r="AA29" i="12"/>
  <c r="AA30" i="12"/>
  <c r="AA31" i="12"/>
  <c r="AA32" i="12"/>
  <c r="Z9" i="12"/>
  <c r="Z10" i="12"/>
  <c r="Z11" i="12"/>
  <c r="Z12" i="12"/>
  <c r="Z13" i="12"/>
  <c r="Z14" i="12"/>
  <c r="Z15" i="12"/>
  <c r="Z16" i="12"/>
  <c r="Z17" i="12"/>
  <c r="Z18" i="12"/>
  <c r="Z19" i="12"/>
  <c r="Z20" i="12"/>
  <c r="Z21" i="12"/>
  <c r="Z22" i="12"/>
  <c r="Z23" i="12"/>
  <c r="Z24" i="12"/>
  <c r="Z25" i="12"/>
  <c r="Z26" i="12"/>
  <c r="Z27" i="12"/>
  <c r="Z28" i="12"/>
  <c r="Z29" i="12"/>
  <c r="Z30" i="12"/>
  <c r="Z31" i="12"/>
  <c r="Z32" i="12"/>
  <c r="Y9" i="12"/>
  <c r="Y10" i="12"/>
  <c r="Y11" i="12"/>
  <c r="Y12" i="12"/>
  <c r="Y13" i="12"/>
  <c r="Y14" i="12"/>
  <c r="Y15" i="12"/>
  <c r="Y16" i="12"/>
  <c r="Y17" i="12"/>
  <c r="Y18" i="12"/>
  <c r="Y19" i="12"/>
  <c r="Y20" i="12"/>
  <c r="Y21" i="12"/>
  <c r="Y22" i="12"/>
  <c r="Y23" i="12"/>
  <c r="Y24" i="12"/>
  <c r="Y25" i="12"/>
  <c r="Y26" i="12"/>
  <c r="Y27" i="12"/>
  <c r="Y28" i="12"/>
  <c r="Y29" i="12"/>
  <c r="Y30" i="12"/>
  <c r="Y31" i="12"/>
  <c r="Y32" i="12"/>
  <c r="X9" i="12"/>
  <c r="X10" i="12"/>
  <c r="X11" i="12"/>
  <c r="X12" i="12"/>
  <c r="X13" i="12"/>
  <c r="X14" i="12"/>
  <c r="X15" i="12"/>
  <c r="X16" i="12"/>
  <c r="X17" i="12"/>
  <c r="X18" i="12"/>
  <c r="X19" i="12"/>
  <c r="X20" i="12"/>
  <c r="X21" i="12"/>
  <c r="X22" i="12"/>
  <c r="X23" i="12"/>
  <c r="X24" i="12"/>
  <c r="X25" i="12"/>
  <c r="X26" i="12"/>
  <c r="X27" i="12"/>
  <c r="X28" i="12"/>
  <c r="X29" i="12"/>
  <c r="X30" i="12"/>
  <c r="X31" i="12"/>
  <c r="X32" i="12"/>
  <c r="W9" i="12"/>
  <c r="W10" i="12"/>
  <c r="W11" i="12"/>
  <c r="W12" i="12"/>
  <c r="W13" i="12"/>
  <c r="W14" i="12"/>
  <c r="W15" i="12"/>
  <c r="W16" i="12"/>
  <c r="W17" i="12"/>
  <c r="W18" i="12"/>
  <c r="W19" i="12"/>
  <c r="W20" i="12"/>
  <c r="W21" i="12"/>
  <c r="W22" i="12"/>
  <c r="W23" i="12"/>
  <c r="W24" i="12"/>
  <c r="W25" i="12"/>
  <c r="W26" i="12"/>
  <c r="W27" i="12"/>
  <c r="W28" i="12"/>
  <c r="W29" i="12"/>
  <c r="W30" i="12"/>
  <c r="W31" i="12"/>
  <c r="W32" i="12"/>
  <c r="AF8" i="12"/>
  <c r="AE8" i="12"/>
  <c r="AD8" i="12"/>
  <c r="AC8" i="12"/>
  <c r="AA8" i="12"/>
  <c r="Z8" i="12"/>
  <c r="Y8" i="12"/>
  <c r="X8" i="12"/>
  <c r="W8" i="12"/>
  <c r="V9" i="12"/>
  <c r="V10" i="12"/>
  <c r="V11" i="12"/>
  <c r="V12" i="12"/>
  <c r="V13" i="12"/>
  <c r="V14" i="12"/>
  <c r="V15" i="12"/>
  <c r="V16" i="12"/>
  <c r="V17" i="12"/>
  <c r="V18" i="12"/>
  <c r="V19" i="12"/>
  <c r="V20" i="12"/>
  <c r="V21" i="12"/>
  <c r="V22" i="12"/>
  <c r="V23" i="12"/>
  <c r="V24" i="12"/>
  <c r="V25" i="12"/>
  <c r="V26" i="12"/>
  <c r="V27" i="12"/>
  <c r="V28" i="12"/>
  <c r="V29" i="12"/>
  <c r="V30" i="12"/>
  <c r="V31" i="12"/>
  <c r="V32" i="12"/>
  <c r="V8" i="12"/>
  <c r="T9" i="12"/>
  <c r="T10" i="12"/>
  <c r="T11" i="12"/>
  <c r="T12" i="12"/>
  <c r="T13" i="12"/>
  <c r="T14" i="12"/>
  <c r="T15" i="12"/>
  <c r="T16" i="12"/>
  <c r="T17" i="12"/>
  <c r="T18" i="12"/>
  <c r="T19" i="12"/>
  <c r="T20" i="12"/>
  <c r="T21" i="12"/>
  <c r="T22" i="12"/>
  <c r="T23" i="12"/>
  <c r="T24" i="12"/>
  <c r="T25" i="12"/>
  <c r="T26" i="12"/>
  <c r="T27" i="12"/>
  <c r="T28" i="12"/>
  <c r="T29" i="12"/>
  <c r="T30" i="12"/>
  <c r="T31" i="12"/>
  <c r="T32" i="12"/>
  <c r="BA32" i="12" l="1"/>
  <c r="BA31" i="12"/>
  <c r="BA30" i="12"/>
  <c r="BA29" i="12"/>
  <c r="BA28" i="12"/>
  <c r="BA27" i="12"/>
  <c r="BA26" i="12"/>
  <c r="BA25" i="12"/>
  <c r="BA24" i="12"/>
  <c r="BA23" i="12"/>
  <c r="BA22" i="12"/>
  <c r="BA21" i="12"/>
  <c r="BA20" i="12"/>
  <c r="BA19" i="12"/>
  <c r="BA18" i="12"/>
  <c r="BA17" i="12"/>
  <c r="BA16" i="12"/>
  <c r="BA15" i="12"/>
  <c r="BA14" i="12"/>
  <c r="BA13" i="12"/>
  <c r="BA12" i="12"/>
  <c r="BA11" i="12"/>
  <c r="BA10" i="12"/>
  <c r="BA9" i="12"/>
  <c r="BA8" i="12"/>
  <c r="BA58" i="12" l="1"/>
  <c r="D60" i="12" s="1"/>
  <c r="G17" i="26" l="1"/>
  <c r="F18" i="26"/>
  <c r="N22" i="26" s="1"/>
  <c r="C10" i="26" l="1"/>
  <c r="N19" i="26"/>
  <c r="B19" i="26" s="1"/>
  <c r="F19" i="26"/>
  <c r="G11" i="26"/>
  <c r="C17" i="26"/>
  <c r="C11" i="26"/>
  <c r="C16" i="26"/>
  <c r="G12" i="26"/>
  <c r="C12" i="26"/>
  <c r="G10" i="26"/>
  <c r="G18" i="26" l="1"/>
  <c r="C18" i="26"/>
  <c r="C58" i="27"/>
  <c r="E19" i="34" s="1"/>
  <c r="G19" i="34" l="1"/>
  <c r="M19" i="34"/>
  <c r="I35" i="22"/>
  <c r="F34" i="22"/>
  <c r="F117" i="27"/>
  <c r="F116" i="27"/>
  <c r="E64" i="27"/>
  <c r="C42" i="27"/>
  <c r="E17" i="34" s="1"/>
  <c r="M17" i="34" l="1"/>
  <c r="G17" i="34"/>
  <c r="E20" i="34"/>
  <c r="M20" i="34" s="1"/>
  <c r="F121" i="27"/>
  <c r="K38" i="15" s="1"/>
  <c r="D38" i="15" s="1"/>
  <c r="E62" i="27"/>
  <c r="D14" i="22"/>
  <c r="D15" i="22"/>
  <c r="G20" i="34" l="1"/>
  <c r="E54" i="34"/>
  <c r="H18" i="22"/>
  <c r="G14" i="22"/>
  <c r="G15" i="22"/>
  <c r="F77" i="27"/>
  <c r="M29" i="34" s="1"/>
  <c r="F74" i="27"/>
  <c r="M26" i="34" s="1"/>
  <c r="F73" i="27"/>
  <c r="M25" i="34" s="1"/>
  <c r="O125" i="34" l="1"/>
  <c r="F14" i="22"/>
  <c r="E63" i="27"/>
  <c r="D13" i="22"/>
  <c r="F78" i="27"/>
  <c r="C78" i="27"/>
  <c r="L122" i="27" l="1"/>
  <c r="B122" i="27" s="1"/>
  <c r="E104" i="27"/>
  <c r="D107" i="27" s="1"/>
  <c r="M34" i="34"/>
  <c r="F12" i="22"/>
  <c r="D65" i="27"/>
  <c r="G13" i="22"/>
  <c r="D12" i="22"/>
  <c r="G53" i="9"/>
  <c r="F107" i="15" l="1"/>
  <c r="P5" i="27"/>
  <c r="E38" i="5" l="1"/>
  <c r="E58" i="12" l="1"/>
  <c r="O38" i="5"/>
  <c r="B39" i="5" s="1"/>
  <c r="P43" i="5"/>
  <c r="P40" i="5" s="1"/>
  <c r="E6" i="22" l="1"/>
  <c r="C10" i="25" l="1"/>
  <c r="C9" i="25"/>
  <c r="K32" i="12" l="1"/>
  <c r="K31" i="12"/>
  <c r="K30" i="12"/>
  <c r="K29" i="12"/>
  <c r="K28" i="12"/>
  <c r="K27" i="12"/>
  <c r="K26" i="12"/>
  <c r="K25" i="12"/>
  <c r="K24" i="12"/>
  <c r="K23" i="12"/>
  <c r="K22" i="12"/>
  <c r="K21" i="12"/>
  <c r="K20" i="12"/>
  <c r="K19" i="12"/>
  <c r="K18" i="12"/>
  <c r="K17" i="12"/>
  <c r="K16" i="12"/>
  <c r="K15" i="12"/>
  <c r="K14" i="12"/>
  <c r="K13" i="12"/>
  <c r="K12" i="12"/>
  <c r="K11" i="12"/>
  <c r="K10" i="12"/>
  <c r="K9" i="12"/>
  <c r="I18" i="12"/>
  <c r="J18" i="12" s="1"/>
  <c r="I19" i="12"/>
  <c r="J19" i="12" s="1"/>
  <c r="I20" i="12"/>
  <c r="J20" i="12" s="1"/>
  <c r="I21" i="12"/>
  <c r="J21" i="12" s="1"/>
  <c r="I22" i="12"/>
  <c r="J22" i="12" s="1"/>
  <c r="I23" i="12"/>
  <c r="J23" i="12" s="1"/>
  <c r="I24" i="12"/>
  <c r="J24" i="12" s="1"/>
  <c r="I25" i="12"/>
  <c r="J25" i="12" s="1"/>
  <c r="I26" i="12"/>
  <c r="J26" i="12" s="1"/>
  <c r="I27" i="12"/>
  <c r="J27" i="12" s="1"/>
  <c r="I28" i="12"/>
  <c r="J28" i="12" s="1"/>
  <c r="I29" i="12"/>
  <c r="J29" i="12" s="1"/>
  <c r="I30" i="12"/>
  <c r="J30" i="12" s="1"/>
  <c r="I31" i="12"/>
  <c r="J31" i="12" s="1"/>
  <c r="I32" i="12"/>
  <c r="J32" i="12" s="1"/>
  <c r="K58" i="12" l="1"/>
  <c r="S32" i="12"/>
  <c r="S31" i="12"/>
  <c r="S30" i="12"/>
  <c r="S29" i="12"/>
  <c r="S28" i="12"/>
  <c r="S27" i="12"/>
  <c r="S26" i="12"/>
  <c r="S25" i="12"/>
  <c r="S24" i="12"/>
  <c r="S23" i="12"/>
  <c r="S22" i="12"/>
  <c r="S21" i="12"/>
  <c r="S20" i="12"/>
  <c r="S19" i="12"/>
  <c r="S18" i="12"/>
  <c r="S9" i="12"/>
  <c r="S10" i="12"/>
  <c r="S11" i="12"/>
  <c r="S12" i="12"/>
  <c r="S13" i="12"/>
  <c r="S14" i="12"/>
  <c r="S15" i="12"/>
  <c r="S16" i="12"/>
  <c r="S17" i="12"/>
  <c r="S8" i="12"/>
  <c r="F16" i="22" l="1"/>
  <c r="J47" i="22" s="1"/>
  <c r="J27" i="22" l="1"/>
  <c r="E51" i="22"/>
  <c r="L104" i="15"/>
  <c r="D28" i="22" s="1"/>
  <c r="J26" i="22" s="1"/>
  <c r="L19" i="15"/>
  <c r="D26" i="22" s="1"/>
  <c r="I39" i="22"/>
  <c r="I38" i="22"/>
  <c r="I37" i="22"/>
  <c r="I36" i="22"/>
  <c r="H39" i="22"/>
  <c r="H38" i="22"/>
  <c r="H37" i="22"/>
  <c r="H36" i="22"/>
  <c r="B38" i="22"/>
  <c r="B37" i="22"/>
  <c r="B6" i="22"/>
  <c r="E29" i="22" s="1"/>
  <c r="H6" i="22"/>
  <c r="D5" i="22"/>
  <c r="D51" i="22" l="1"/>
  <c r="E14" i="22"/>
  <c r="E15" i="22"/>
  <c r="E13" i="22"/>
  <c r="I40" i="22"/>
  <c r="E28" i="22"/>
  <c r="E26" i="22"/>
  <c r="F28" i="22"/>
  <c r="G12" i="22"/>
  <c r="E12" i="22"/>
  <c r="F26" i="22"/>
  <c r="D16" i="22"/>
  <c r="E16" i="22" l="1"/>
  <c r="D13" i="1"/>
  <c r="I17" i="12" l="1"/>
  <c r="J17" i="12" s="1"/>
  <c r="I16" i="12"/>
  <c r="J16" i="12" s="1"/>
  <c r="I15" i="12"/>
  <c r="J15" i="12" s="1"/>
  <c r="I14" i="12"/>
  <c r="J14" i="12" s="1"/>
  <c r="I13" i="12"/>
  <c r="J13" i="12" s="1"/>
  <c r="I12" i="12"/>
  <c r="J12" i="12" s="1"/>
  <c r="I11" i="12"/>
  <c r="J11" i="12" s="1"/>
  <c r="I10" i="12"/>
  <c r="J10" i="12" s="1"/>
  <c r="I9" i="12"/>
  <c r="J9" i="12" s="1"/>
  <c r="H71" i="12"/>
  <c r="H70" i="12"/>
  <c r="H69" i="12"/>
  <c r="H68" i="12"/>
  <c r="C11" i="16" l="1"/>
  <c r="C13" i="16" l="1"/>
  <c r="C14" i="16" s="1"/>
  <c r="D11" i="16"/>
  <c r="D13" i="16" l="1"/>
  <c r="D14" i="16" s="1"/>
  <c r="E11" i="16"/>
  <c r="E13" i="16" s="1"/>
  <c r="H65" i="12"/>
  <c r="H66" i="12"/>
  <c r="H67" i="12"/>
  <c r="E14" i="16" l="1"/>
  <c r="F11" i="16"/>
  <c r="G11" i="16" s="1"/>
  <c r="F13" i="16" l="1"/>
  <c r="F14" i="16" s="1"/>
  <c r="G13" i="16"/>
  <c r="H11" i="16"/>
  <c r="G14" i="16" l="1"/>
  <c r="H13" i="16"/>
  <c r="I11" i="16"/>
  <c r="H14" i="16" l="1"/>
  <c r="C18" i="16"/>
  <c r="I13" i="16"/>
  <c r="F80" i="15"/>
  <c r="F15" i="15"/>
  <c r="D25" i="22" s="1"/>
  <c r="L12" i="15"/>
  <c r="T7" i="13"/>
  <c r="H64" i="13" l="1"/>
  <c r="H56" i="13"/>
  <c r="H45" i="13"/>
  <c r="H37" i="13"/>
  <c r="H28" i="13"/>
  <c r="H13" i="13"/>
  <c r="H7" i="13"/>
  <c r="H63" i="13"/>
  <c r="H52" i="13"/>
  <c r="H44" i="13"/>
  <c r="H36" i="13"/>
  <c r="H29" i="13"/>
  <c r="H14" i="13"/>
  <c r="H58" i="13"/>
  <c r="H26" i="13"/>
  <c r="H38" i="13"/>
  <c r="H62" i="13"/>
  <c r="H51" i="13"/>
  <c r="H43" i="13"/>
  <c r="H35" i="13"/>
  <c r="H24" i="13"/>
  <c r="H15" i="13"/>
  <c r="H60" i="13"/>
  <c r="H49" i="13"/>
  <c r="H33" i="13"/>
  <c r="H17" i="13"/>
  <c r="H59" i="13"/>
  <c r="H48" i="13"/>
  <c r="H40" i="13"/>
  <c r="H10" i="13"/>
  <c r="H39" i="13"/>
  <c r="H46" i="13"/>
  <c r="H12" i="13"/>
  <c r="H61" i="13"/>
  <c r="H50" i="13"/>
  <c r="H42" i="13"/>
  <c r="H34" i="13"/>
  <c r="H8" i="13"/>
  <c r="H16" i="13"/>
  <c r="H41" i="13"/>
  <c r="H9" i="13"/>
  <c r="H25" i="13"/>
  <c r="H18" i="13"/>
  <c r="H47" i="13"/>
  <c r="H11" i="13"/>
  <c r="H19" i="13"/>
  <c r="H57" i="13"/>
  <c r="H27" i="13"/>
  <c r="H20" i="13"/>
  <c r="H53" i="13"/>
  <c r="H65" i="13"/>
  <c r="H21" i="13"/>
  <c r="H30" i="13"/>
  <c r="E43" i="34"/>
  <c r="E45" i="22"/>
  <c r="D45" i="22" s="1"/>
  <c r="O95" i="34"/>
  <c r="K95" i="34" s="1"/>
  <c r="E47" i="22"/>
  <c r="D47" i="22" s="1"/>
  <c r="O97" i="34"/>
  <c r="K97" i="34" s="1"/>
  <c r="E46" i="22"/>
  <c r="D46" i="22" s="1"/>
  <c r="O96" i="34"/>
  <c r="K96" i="34" s="1"/>
  <c r="I14" i="16"/>
  <c r="D27" i="22"/>
  <c r="F25" i="22"/>
  <c r="E25" i="22"/>
  <c r="F17" i="15"/>
  <c r="D24" i="22"/>
  <c r="J24" i="22" s="1"/>
  <c r="C20" i="16"/>
  <c r="D18" i="16"/>
  <c r="M64" i="12"/>
  <c r="K66" i="34" s="1"/>
  <c r="I8" i="12"/>
  <c r="J8" i="12" s="1"/>
  <c r="G43" i="34" l="1"/>
  <c r="I43" i="34"/>
  <c r="F103" i="15"/>
  <c r="D19" i="15"/>
  <c r="C21" i="16"/>
  <c r="D30" i="22"/>
  <c r="E30" i="22" s="1"/>
  <c r="F27" i="22"/>
  <c r="J25" i="22"/>
  <c r="E27" i="22"/>
  <c r="F24" i="22"/>
  <c r="E24" i="22"/>
  <c r="D34" i="22"/>
  <c r="H64" i="12"/>
  <c r="E18" i="16"/>
  <c r="D20" i="16"/>
  <c r="F109" i="15" l="1"/>
  <c r="M109" i="27"/>
  <c r="M108" i="27" s="1"/>
  <c r="B108" i="27" s="1"/>
  <c r="H72" i="12"/>
  <c r="K67" i="34" s="1"/>
  <c r="K68" i="34" s="1"/>
  <c r="F87" i="15"/>
  <c r="D68" i="15"/>
  <c r="C120" i="34" s="1"/>
  <c r="D21" i="16"/>
  <c r="J29" i="22"/>
  <c r="F18" i="16"/>
  <c r="E20" i="16"/>
  <c r="K70" i="34" l="1"/>
  <c r="K69" i="34"/>
  <c r="M65" i="12"/>
  <c r="D35" i="22" s="1"/>
  <c r="D111" i="15"/>
  <c r="M63" i="27"/>
  <c r="M62" i="27" s="1"/>
  <c r="B66" i="27" s="1"/>
  <c r="E57" i="34"/>
  <c r="E21" i="16"/>
  <c r="M66" i="12"/>
  <c r="F20" i="16"/>
  <c r="F21" i="16" s="1"/>
  <c r="G18" i="16"/>
  <c r="K71" i="34" l="1"/>
  <c r="M68" i="12"/>
  <c r="M67" i="12"/>
  <c r="D37" i="22" s="1"/>
  <c r="D36" i="22"/>
  <c r="G20" i="16"/>
  <c r="G21" i="16" s="1"/>
  <c r="H18" i="16"/>
  <c r="L90" i="34" l="1"/>
  <c r="O121" i="34" s="1"/>
  <c r="M69" i="12"/>
  <c r="O94" i="34"/>
  <c r="K94" i="34" s="1"/>
  <c r="D38" i="22"/>
  <c r="D39" i="22" s="1"/>
  <c r="J44" i="22" s="1"/>
  <c r="I18" i="16"/>
  <c r="C25" i="16" s="1"/>
  <c r="H20" i="16"/>
  <c r="H21" i="16" s="1"/>
  <c r="O98" i="34" l="1"/>
  <c r="E44" i="22"/>
  <c r="J67" i="13"/>
  <c r="H67" i="13" s="1"/>
  <c r="I20" i="16"/>
  <c r="I21" i="16" s="1"/>
  <c r="K98" i="34" l="1"/>
  <c r="O102" i="34"/>
  <c r="J71" i="13"/>
  <c r="D44" i="22"/>
  <c r="E49" i="22"/>
  <c r="D49" i="22" s="1"/>
  <c r="D25" i="16"/>
  <c r="C27" i="16"/>
  <c r="C28" i="16" s="1"/>
  <c r="H71" i="13" l="1"/>
  <c r="O71" i="13"/>
  <c r="K102" i="34"/>
  <c r="O118" i="34"/>
  <c r="O122" i="34" s="1"/>
  <c r="O123" i="34" s="1"/>
  <c r="O51" i="34" s="1"/>
  <c r="E53" i="22"/>
  <c r="D53" i="22" s="1"/>
  <c r="E25" i="16"/>
  <c r="D27" i="16"/>
  <c r="D28" i="16" s="1"/>
  <c r="O50" i="34" l="1"/>
  <c r="O126" i="34"/>
  <c r="J45" i="22"/>
  <c r="J46" i="22" s="1"/>
  <c r="P49" i="22" s="1"/>
  <c r="E27" i="16"/>
  <c r="E28" i="16" s="1"/>
  <c r="F25" i="16"/>
  <c r="J49" i="22" l="1"/>
  <c r="P51" i="22" s="1"/>
  <c r="H53" i="22" s="1"/>
  <c r="F27" i="16"/>
  <c r="F28" i="16" s="1"/>
  <c r="G25" i="16"/>
  <c r="H25" i="16" l="1"/>
  <c r="G27" i="16"/>
  <c r="G28" i="16" s="1"/>
  <c r="I25" i="16" l="1"/>
  <c r="H27" i="16"/>
  <c r="H28" i="16" s="1"/>
  <c r="C32" i="16" l="1"/>
  <c r="I27" i="16"/>
  <c r="I28" i="16" s="1"/>
  <c r="C34" i="16" l="1"/>
  <c r="C35" i="16" s="1"/>
  <c r="D32" i="16"/>
  <c r="D34" i="16" l="1"/>
  <c r="D35" i="16" s="1"/>
  <c r="E32" i="16"/>
  <c r="E34" i="16" l="1"/>
  <c r="E35" i="16" s="1"/>
  <c r="F32" i="16"/>
  <c r="G32" i="16" s="1"/>
  <c r="F34" i="16" l="1"/>
  <c r="F35" i="16" s="1"/>
  <c r="G34" i="16"/>
  <c r="G35" i="16" l="1"/>
  <c r="M38" i="16" l="1"/>
  <c r="B37" i="16" s="1"/>
  <c r="E39" i="34"/>
  <c r="E46" i="34" l="1"/>
  <c r="O52" i="34" s="1"/>
  <c r="G39" i="34"/>
  <c r="I39" i="34"/>
  <c r="O55" i="34" l="1"/>
  <c r="O57" i="34" s="1"/>
  <c r="I128" i="34"/>
  <c r="I46" i="34"/>
  <c r="G46" i="34"/>
  <c r="I55" i="34" l="1"/>
  <c r="O137" i="34"/>
  <c r="O138" i="34" s="1"/>
</calcChain>
</file>

<file path=xl/comments1.xml><?xml version="1.0" encoding="utf-8"?>
<comments xmlns="http://schemas.openxmlformats.org/spreadsheetml/2006/main">
  <authors>
    <author>henderan</author>
    <author>Henderson, Alena</author>
  </authors>
  <commentList>
    <comment ref="N3" authorId="0" shapeId="0">
      <text>
        <r>
          <rPr>
            <sz val="8"/>
            <color indexed="81"/>
            <rFont val="Tahoma"/>
            <family val="2"/>
          </rPr>
          <t xml:space="preserve">Each page will list the year and major version in the footer.
</t>
        </r>
      </text>
    </comment>
    <comment ref="D13" authorId="1" shapeId="0">
      <text>
        <r>
          <rPr>
            <sz val="8"/>
            <color indexed="81"/>
            <rFont val="Tahoma"/>
            <family val="2"/>
          </rPr>
          <t xml:space="preserve">Populates from the DEV INFO Tab
</t>
        </r>
      </text>
    </comment>
  </commentList>
</comments>
</file>

<file path=xl/comments10.xml><?xml version="1.0" encoding="utf-8"?>
<comments xmlns="http://schemas.openxmlformats.org/spreadsheetml/2006/main">
  <authors>
    <author>Henderson, Alena</author>
  </authors>
  <commentList>
    <comment ref="G7" authorId="0" shapeId="0">
      <text>
        <r>
          <rPr>
            <b/>
            <sz val="9"/>
            <color indexed="81"/>
            <rFont val="Tahoma"/>
            <family val="2"/>
          </rPr>
          <t xml:space="preserve">Edit as needed
</t>
        </r>
        <r>
          <rPr>
            <sz val="9"/>
            <color indexed="81"/>
            <rFont val="Tahoma"/>
            <family val="2"/>
          </rPr>
          <t xml:space="preserve">
</t>
        </r>
      </text>
    </comment>
    <comment ref="I7" authorId="0" shapeId="0">
      <text>
        <r>
          <rPr>
            <b/>
            <sz val="9"/>
            <color indexed="81"/>
            <rFont val="Tahoma"/>
            <family val="2"/>
          </rPr>
          <t xml:space="preserve">CAM </t>
        </r>
        <r>
          <rPr>
            <sz val="9"/>
            <color indexed="81"/>
            <rFont val="Tahoma"/>
            <family val="2"/>
          </rPr>
          <t>refers to Common Area Maintenance</t>
        </r>
      </text>
    </comment>
  </commentList>
</comments>
</file>

<file path=xl/comments11.xml><?xml version="1.0" encoding="utf-8"?>
<comments xmlns="http://schemas.openxmlformats.org/spreadsheetml/2006/main">
  <authors>
    <author>Henderson, Alena</author>
  </authors>
  <commentList>
    <comment ref="D68" authorId="0" shapeId="0">
      <text>
        <r>
          <rPr>
            <b/>
            <sz val="9"/>
            <color indexed="81"/>
            <rFont val="Tahoma"/>
            <family val="2"/>
          </rPr>
          <t>% of Total Contractor Costs</t>
        </r>
        <r>
          <rPr>
            <sz val="9"/>
            <color indexed="81"/>
            <rFont val="Tahoma"/>
            <family val="2"/>
          </rPr>
          <t xml:space="preserve">
</t>
        </r>
      </text>
    </comment>
  </commentList>
</comments>
</file>

<file path=xl/comments12.xml><?xml version="1.0" encoding="utf-8"?>
<comments xmlns="http://schemas.openxmlformats.org/spreadsheetml/2006/main">
  <authors>
    <author>Henderson, Alena</author>
  </authors>
  <commentList>
    <comment ref="B3" authorId="0" shapeId="0">
      <text>
        <r>
          <rPr>
            <sz val="8"/>
            <color indexed="81"/>
            <rFont val="Tahoma"/>
            <family val="2"/>
          </rPr>
          <t xml:space="preserve">All information displayed on this page was obtained from the application. 
</t>
        </r>
      </text>
    </comment>
  </commentList>
</comments>
</file>

<file path=xl/comments13.xml><?xml version="1.0" encoding="utf-8"?>
<comments xmlns="http://schemas.openxmlformats.org/spreadsheetml/2006/main">
  <authors>
    <author>Henderson, Alena</author>
  </authors>
  <commentList>
    <comment ref="C58" authorId="0" shapeId="0">
      <text>
        <r>
          <rPr>
            <b/>
            <sz val="9"/>
            <color indexed="81"/>
            <rFont val="Tahoma"/>
            <family val="2"/>
          </rPr>
          <t>This includes any existing mortgages that will be paid off with this deal. Cost will be reflected in Land Acquisition or Costs.</t>
        </r>
        <r>
          <rPr>
            <sz val="9"/>
            <color indexed="81"/>
            <rFont val="Tahoma"/>
            <family val="2"/>
          </rPr>
          <t xml:space="preserve">
</t>
        </r>
      </text>
    </comment>
  </commentList>
</comments>
</file>

<file path=xl/comments2.xml><?xml version="1.0" encoding="utf-8"?>
<comments xmlns="http://schemas.openxmlformats.org/spreadsheetml/2006/main">
  <authors>
    <author>Henderson, Alena</author>
  </authors>
  <commentList>
    <comment ref="J33" authorId="0" shapeId="0">
      <text>
        <r>
          <rPr>
            <b/>
            <sz val="9"/>
            <color indexed="81"/>
            <rFont val="Tahoma"/>
            <family val="2"/>
          </rPr>
          <t>See website for forms</t>
        </r>
        <r>
          <rPr>
            <sz val="9"/>
            <color indexed="81"/>
            <rFont val="Tahoma"/>
            <family val="2"/>
          </rPr>
          <t xml:space="preserve">
</t>
        </r>
      </text>
    </comment>
    <comment ref="I34" authorId="0" shapeId="0">
      <text>
        <r>
          <rPr>
            <sz val="9"/>
            <color indexed="81"/>
            <rFont val="Tahoma"/>
            <family val="2"/>
          </rPr>
          <t xml:space="preserve">See Mrktg Tab
</t>
        </r>
      </text>
    </comment>
    <comment ref="J35" authorId="0" shapeId="0">
      <text>
        <r>
          <rPr>
            <sz val="9"/>
            <color indexed="81"/>
            <rFont val="Tahoma"/>
            <family val="2"/>
          </rPr>
          <t xml:space="preserve">See Arch. Tab for details
</t>
        </r>
      </text>
    </comment>
    <comment ref="J36" authorId="0" shapeId="0">
      <text>
        <r>
          <rPr>
            <sz val="9"/>
            <color indexed="81"/>
            <rFont val="Tahoma"/>
            <family val="2"/>
          </rPr>
          <t xml:space="preserve">See Arch. Tab for details
</t>
        </r>
      </text>
    </comment>
  </commentList>
</comments>
</file>

<file path=xl/comments3.xml><?xml version="1.0" encoding="utf-8"?>
<comments xmlns="http://schemas.openxmlformats.org/spreadsheetml/2006/main">
  <authors>
    <author>Henderson, Alena</author>
  </authors>
  <commentList>
    <comment ref="C12" authorId="0" shapeId="0">
      <text>
        <r>
          <rPr>
            <sz val="8"/>
            <color indexed="81"/>
            <rFont val="Tahoma"/>
            <family val="2"/>
          </rPr>
          <t xml:space="preserve">in this field, we are looking for the developer, not the borrower entity.  
</t>
        </r>
      </text>
    </comment>
  </commentList>
</comments>
</file>

<file path=xl/comments4.xml><?xml version="1.0" encoding="utf-8"?>
<comments xmlns="http://schemas.openxmlformats.org/spreadsheetml/2006/main">
  <authors>
    <author>Henderson, Alena</author>
  </authors>
  <commentList>
    <comment ref="C54" authorId="0" shapeId="0">
      <text>
        <r>
          <rPr>
            <b/>
            <sz val="9"/>
            <color indexed="81"/>
            <rFont val="Tahoma"/>
            <family val="2"/>
          </rPr>
          <t xml:space="preserve">NOTE:  </t>
        </r>
        <r>
          <rPr>
            <sz val="9"/>
            <color indexed="81"/>
            <rFont val="Tahoma"/>
            <family val="2"/>
          </rPr>
          <t xml:space="preserve">Owner Equity can include the portion of the “as is” value or purchase price of the property that is unencumbered; the lesser of the two values is used
</t>
        </r>
      </text>
    </comment>
    <comment ref="G72" authorId="0" shapeId="0">
      <text>
        <r>
          <rPr>
            <sz val="8"/>
            <color indexed="81"/>
            <rFont val="Tahoma"/>
            <family val="2"/>
          </rPr>
          <t xml:space="preserve">You may change loan type for a specific funding line item
</t>
        </r>
      </text>
    </comment>
    <comment ref="G83" authorId="0" shapeId="0">
      <text>
        <r>
          <rPr>
            <sz val="8"/>
            <color indexed="81"/>
            <rFont val="Tahoma"/>
            <family val="2"/>
          </rPr>
          <t xml:space="preserve">You may change loan type for a specific funding line item
</t>
        </r>
      </text>
    </comment>
    <comment ref="F115" authorId="0" shapeId="0">
      <text>
        <r>
          <rPr>
            <sz val="9"/>
            <color indexed="81"/>
            <rFont val="Calibri"/>
            <family val="2"/>
            <scheme val="minor"/>
          </rPr>
          <t xml:space="preserve">Application fee is waived for REACH only deals.   If so, indicate above with True. 
</t>
        </r>
      </text>
    </comment>
  </commentList>
</comments>
</file>

<file path=xl/comments5.xml><?xml version="1.0" encoding="utf-8"?>
<comments xmlns="http://schemas.openxmlformats.org/spreadsheetml/2006/main">
  <authors>
    <author>Henderson, Alena</author>
  </authors>
  <commentList>
    <comment ref="B33" authorId="0" shapeId="0">
      <text>
        <r>
          <rPr>
            <sz val="9"/>
            <color indexed="81"/>
            <rFont val="Tahoma"/>
            <family val="2"/>
          </rPr>
          <t xml:space="preserve">Public Transportation must be within a reasonable walking distance from the property. 
</t>
        </r>
      </text>
    </comment>
    <comment ref="C67" authorId="0" shapeId="0">
      <text>
        <r>
          <rPr>
            <sz val="9"/>
            <color indexed="81"/>
            <rFont val="Tahoma"/>
            <family val="2"/>
          </rPr>
          <t xml:space="preserve">Stabilized value is the prospective value of a property after construction has been completed and market occupancy and cash flow have been achieved.
</t>
        </r>
      </text>
    </comment>
  </commentList>
</comments>
</file>

<file path=xl/comments6.xml><?xml version="1.0" encoding="utf-8"?>
<comments xmlns="http://schemas.openxmlformats.org/spreadsheetml/2006/main">
  <authors>
    <author>Henderson, Alena</author>
    <author>henderan</author>
  </authors>
  <commentList>
    <comment ref="H5" authorId="0" shapeId="0">
      <text>
        <r>
          <rPr>
            <b/>
            <sz val="9"/>
            <color indexed="81"/>
            <rFont val="Tahoma"/>
            <family val="2"/>
          </rPr>
          <t>This value should agree to the Architect Certification,page 3, item 1.A</t>
        </r>
      </text>
    </comment>
    <comment ref="H6" authorId="1" shapeId="0">
      <text>
        <r>
          <rPr>
            <b/>
            <sz val="8"/>
            <color indexed="81"/>
            <rFont val="Tahoma"/>
            <family val="2"/>
          </rPr>
          <t>This value should agree to the Architect Certification,page 3, item 1.B.</t>
        </r>
        <r>
          <rPr>
            <sz val="8"/>
            <color indexed="81"/>
            <rFont val="Tahoma"/>
            <family val="2"/>
          </rPr>
          <t xml:space="preserve">
</t>
        </r>
      </text>
    </comment>
    <comment ref="H8" authorId="0" shapeId="0">
      <text>
        <r>
          <rPr>
            <b/>
            <sz val="9"/>
            <color indexed="81"/>
            <rFont val="Tahoma"/>
            <family val="2"/>
          </rPr>
          <t>This value should agree to the Architect Certification, page 3, item 1</t>
        </r>
      </text>
    </comment>
  </commentList>
</comments>
</file>

<file path=xl/comments7.xml><?xml version="1.0" encoding="utf-8"?>
<comments xmlns="http://schemas.openxmlformats.org/spreadsheetml/2006/main">
  <authors>
    <author>Henderson, Alena</author>
  </authors>
  <commentList>
    <comment ref="F4" authorId="0" shapeId="0">
      <text>
        <r>
          <rPr>
            <sz val="8"/>
            <color indexed="81"/>
            <rFont val="Tahoma"/>
            <family val="2"/>
          </rPr>
          <t xml:space="preserve">From DEV Info
</t>
        </r>
      </text>
    </comment>
    <comment ref="B45" authorId="0" shapeId="0">
      <text>
        <r>
          <rPr>
            <sz val="10"/>
            <color indexed="81"/>
            <rFont val="Calibri"/>
            <family val="2"/>
            <scheme val="minor"/>
          </rPr>
          <t xml:space="preserve">When LITHC is used as a funding source, additional income limits will apply. </t>
        </r>
        <r>
          <rPr>
            <sz val="9"/>
            <color indexed="81"/>
            <rFont val="Tahoma"/>
            <family val="2"/>
          </rPr>
          <t xml:space="preserve">
</t>
        </r>
      </text>
    </comment>
  </commentList>
</comments>
</file>

<file path=xl/comments8.xml><?xml version="1.0" encoding="utf-8"?>
<comments xmlns="http://schemas.openxmlformats.org/spreadsheetml/2006/main">
  <authors>
    <author>Henderson, Alena</author>
  </authors>
  <commentList>
    <comment ref="C22" authorId="0" shapeId="0">
      <text>
        <r>
          <rPr>
            <sz val="10"/>
            <color indexed="81"/>
            <rFont val="Calibri"/>
            <family val="2"/>
            <scheme val="minor"/>
          </rPr>
          <t>Will apply to all units unless indicated otherwise on Income Tab-Unit Mix.</t>
        </r>
      </text>
    </comment>
  </commentList>
</comments>
</file>

<file path=xl/comments9.xml><?xml version="1.0" encoding="utf-8"?>
<comments xmlns="http://schemas.openxmlformats.org/spreadsheetml/2006/main">
  <authors>
    <author>Henderson, Alena</author>
  </authors>
  <commentList>
    <comment ref="AN7" authorId="0" shapeId="0">
      <text>
        <r>
          <rPr>
            <sz val="8"/>
            <color indexed="81"/>
            <rFont val="Tahoma"/>
            <family val="2"/>
          </rPr>
          <t xml:space="preserve">For Virginia Housing's database for Asset Management, please indicate the most common floor type in the unit type
</t>
        </r>
      </text>
    </comment>
    <comment ref="C60" authorId="0" shapeId="0">
      <text>
        <r>
          <rPr>
            <b/>
            <sz val="9"/>
            <color indexed="81"/>
            <rFont val="Tahoma"/>
            <family val="2"/>
          </rPr>
          <t>Calculated based on # of Units and Sq Ft above</t>
        </r>
        <r>
          <rPr>
            <sz val="9"/>
            <color indexed="81"/>
            <rFont val="Tahoma"/>
            <family val="2"/>
          </rPr>
          <t xml:space="preserve">
</t>
        </r>
      </text>
    </comment>
  </commentList>
</comments>
</file>

<file path=xl/sharedStrings.xml><?xml version="1.0" encoding="utf-8"?>
<sst xmlns="http://schemas.openxmlformats.org/spreadsheetml/2006/main" count="3877" uniqueCount="3375">
  <si>
    <t>VERSION CONTROL</t>
  </si>
  <si>
    <t>Version#</t>
  </si>
  <si>
    <t>Date Posted to VHDA.com</t>
  </si>
  <si>
    <t>LEGEND</t>
  </si>
  <si>
    <t>Indicates value selected from drop down list</t>
  </si>
  <si>
    <t>601 South Belvidere Street</t>
  </si>
  <si>
    <t>Richmond, Virginia  23220-6500</t>
  </si>
  <si>
    <t>Loan Application</t>
  </si>
  <si>
    <t>X</t>
  </si>
  <si>
    <t>Contractor's Resume and Financial Statements</t>
  </si>
  <si>
    <t>Engineer's Resume</t>
  </si>
  <si>
    <t>Architect's Resume</t>
  </si>
  <si>
    <t>Resume (s) of Other Party (s)</t>
  </si>
  <si>
    <t>Utility Company Expense Letters</t>
  </si>
  <si>
    <t>Marketing Information</t>
  </si>
  <si>
    <t>Tab J</t>
  </si>
  <si>
    <t>Loan to Value Ratio</t>
  </si>
  <si>
    <t>Loan to Cost</t>
  </si>
  <si>
    <t>Loan Term</t>
  </si>
  <si>
    <t>Application Fee</t>
  </si>
  <si>
    <t>Processing Fee</t>
  </si>
  <si>
    <t>1/2% for processing fee [all loans]</t>
  </si>
  <si>
    <t>Financing Fee</t>
  </si>
  <si>
    <t>Cash flow Distribution</t>
  </si>
  <si>
    <t>Equity Funding</t>
  </si>
  <si>
    <t>Loan Rates</t>
  </si>
  <si>
    <t>Appraisal</t>
  </si>
  <si>
    <t>Loan Origination</t>
  </si>
  <si>
    <t>Property Management</t>
  </si>
  <si>
    <t>Cost Certification</t>
  </si>
  <si>
    <t>Occupancy Requirements</t>
  </si>
  <si>
    <t>Address</t>
  </si>
  <si>
    <t>Address Cont</t>
  </si>
  <si>
    <t>City</t>
  </si>
  <si>
    <t>State</t>
  </si>
  <si>
    <t>Zip</t>
  </si>
  <si>
    <t>Jurisdiction</t>
  </si>
  <si>
    <t>Town (if Applicable)</t>
  </si>
  <si>
    <t>Year Built</t>
  </si>
  <si>
    <t>Total Units</t>
  </si>
  <si>
    <t># of 1BR</t>
  </si>
  <si>
    <t># of 2BR</t>
  </si>
  <si>
    <t># of 3BR</t>
  </si>
  <si>
    <t># of 4+ BR</t>
  </si>
  <si>
    <t>A.  DEVELOPMENT INFORMATION</t>
  </si>
  <si>
    <t>If this is a rehabilitation, what is the status of the tenants?</t>
  </si>
  <si>
    <t xml:space="preserve">What percentage of the development is occupied? </t>
  </si>
  <si>
    <t>Interest rate</t>
  </si>
  <si>
    <t>Funding Type</t>
  </si>
  <si>
    <t>Requested Loan Amount</t>
  </si>
  <si>
    <t>1.</t>
  </si>
  <si>
    <t>2.</t>
  </si>
  <si>
    <t>3.</t>
  </si>
  <si>
    <t>4.</t>
  </si>
  <si>
    <t>5.</t>
  </si>
  <si>
    <t>6.</t>
  </si>
  <si>
    <t>Amount</t>
  </si>
  <si>
    <t>Congressional District</t>
  </si>
  <si>
    <t>State House District</t>
  </si>
  <si>
    <t>State Senate District</t>
  </si>
  <si>
    <t>Address:</t>
  </si>
  <si>
    <t>Phone:</t>
  </si>
  <si>
    <t>Email:</t>
  </si>
  <si>
    <t xml:space="preserve">City </t>
  </si>
  <si>
    <t>Dropdown</t>
  </si>
  <si>
    <t xml:space="preserve">This is a Related Entity?….  </t>
  </si>
  <si>
    <t>Borrowing Entity Legal Name</t>
  </si>
  <si>
    <t>Property Management Co</t>
  </si>
  <si>
    <t>Other Party</t>
  </si>
  <si>
    <t>Name</t>
  </si>
  <si>
    <t>M/M</t>
  </si>
  <si>
    <t>Salutation Dropdown:</t>
  </si>
  <si>
    <t>Mr.</t>
  </si>
  <si>
    <t>Mrs.</t>
  </si>
  <si>
    <t>Ms.</t>
  </si>
  <si>
    <t>Dr.</t>
  </si>
  <si>
    <t>Rev.</t>
  </si>
  <si>
    <t>Sister</t>
  </si>
  <si>
    <t>Father</t>
  </si>
  <si>
    <t>The Rev</t>
  </si>
  <si>
    <t>Type of Entity</t>
  </si>
  <si>
    <t>Federal Tax ID Number (TIN)</t>
  </si>
  <si>
    <t>State Organized</t>
  </si>
  <si>
    <t>Date Organized</t>
  </si>
  <si>
    <t xml:space="preserve">Contact Person </t>
  </si>
  <si>
    <t>(First)</t>
  </si>
  <si>
    <t>(Last)</t>
  </si>
  <si>
    <t>D. Development Team</t>
  </si>
  <si>
    <t>00/00/0000</t>
  </si>
  <si>
    <t>Title</t>
  </si>
  <si>
    <t>Percent Involved</t>
  </si>
  <si>
    <t>C.  Borrower Detail</t>
  </si>
  <si>
    <t>E.  Neighborhood Description</t>
  </si>
  <si>
    <t>2.  City map (show primary market area (PMA))</t>
  </si>
  <si>
    <t>F.  Site Summary</t>
  </si>
  <si>
    <t xml:space="preserve">1.  Layout, shape, topo, unusual features, utilities, frontage, entrance sign location, size, etc. </t>
  </si>
  <si>
    <t>6.  Purchase Contract/Option/Deed (including Exhibits, Attachments, Descriptions)</t>
  </si>
  <si>
    <t>3.  If new construction, letters from utility companies verifying availablity</t>
  </si>
  <si>
    <t>2.  Description of utilities available to site (include distance from site if not presently available and easements required)</t>
  </si>
  <si>
    <t>Is there an identity of interest with seller?</t>
  </si>
  <si>
    <t>Acreage</t>
  </si>
  <si>
    <t>Site Control:</t>
  </si>
  <si>
    <t>Purchase/Option Date</t>
  </si>
  <si>
    <t>Price Paid</t>
  </si>
  <si>
    <t>Option Deposit</t>
  </si>
  <si>
    <t xml:space="preserve">Option Date </t>
  </si>
  <si>
    <t>Tax Map Parcel Number</t>
  </si>
  <si>
    <t>Current Assessment</t>
  </si>
  <si>
    <t>Current Tax Rate</t>
  </si>
  <si>
    <t>Proposed Assessment</t>
  </si>
  <si>
    <t>Proposed Tax Rate</t>
  </si>
  <si>
    <t>Special Assessment</t>
  </si>
  <si>
    <t>Real Estate Tax Information</t>
  </si>
  <si>
    <t>Describe Extension Provisions (if applicable):</t>
  </si>
  <si>
    <t>Wetlands?</t>
  </si>
  <si>
    <t>High Tension Wires?</t>
  </si>
  <si>
    <t>Lead Paint?</t>
  </si>
  <si>
    <t>Other?</t>
  </si>
  <si>
    <t>Fill/cut?</t>
  </si>
  <si>
    <t>Rock?</t>
  </si>
  <si>
    <t>G.  Site Features</t>
  </si>
  <si>
    <t>H. Improvement Summary</t>
  </si>
  <si>
    <t>Number of Buildings</t>
  </si>
  <si>
    <t xml:space="preserve">Number of Elevators </t>
  </si>
  <si>
    <t>Roof Type:</t>
  </si>
  <si>
    <t>Construction Type</t>
  </si>
  <si>
    <t>Primary Exterior Finish</t>
  </si>
  <si>
    <t>Secondary Exterior Finish</t>
  </si>
  <si>
    <t>Avg Number of Stories</t>
  </si>
  <si>
    <t>Building Type:</t>
  </si>
  <si>
    <t>Residential Apt Type:</t>
  </si>
  <si>
    <t>OffSite Parking?</t>
  </si>
  <si>
    <t>Unusual ingress/egress?</t>
  </si>
  <si>
    <t>Services included in Rent (as proposed)</t>
  </si>
  <si>
    <t>Water?</t>
  </si>
  <si>
    <t>Air Conditioning?</t>
  </si>
  <si>
    <t>Trash Removal</t>
  </si>
  <si>
    <t>Heat?</t>
  </si>
  <si>
    <t>Cooking?</t>
  </si>
  <si>
    <t>Trash Removal?</t>
  </si>
  <si>
    <t>Hot Water?</t>
  </si>
  <si>
    <t>Cable?</t>
  </si>
  <si>
    <t>Sewer?</t>
  </si>
  <si>
    <t>Utility Types</t>
  </si>
  <si>
    <t>Heating Type</t>
  </si>
  <si>
    <t>Cooking Type</t>
  </si>
  <si>
    <t>Air Conditioning Type</t>
  </si>
  <si>
    <t>Hot Water Type</t>
  </si>
  <si>
    <t>Business Center</t>
  </si>
  <si>
    <t>Clubhouse/Community Room</t>
  </si>
  <si>
    <t>Exercise Room</t>
  </si>
  <si>
    <t>Fitness Trail</t>
  </si>
  <si>
    <t>Garage</t>
  </si>
  <si>
    <t>Gated Access to Site</t>
  </si>
  <si>
    <t>Internet Access</t>
  </si>
  <si>
    <t>Playground</t>
  </si>
  <si>
    <t>Pool</t>
  </si>
  <si>
    <t>Theatre Room</t>
  </si>
  <si>
    <t>Waterview/Lake</t>
  </si>
  <si>
    <t>AC-Central</t>
  </si>
  <si>
    <t>AC – Window Units</t>
  </si>
  <si>
    <t>Den</t>
  </si>
  <si>
    <t>Dishwasher</t>
  </si>
  <si>
    <t>Disposal</t>
  </si>
  <si>
    <t>Fireplace</t>
  </si>
  <si>
    <t>Ice Maker</t>
  </si>
  <si>
    <t>Microwave</t>
  </si>
  <si>
    <t>Patio/Balcony</t>
  </si>
  <si>
    <t>Security System</t>
  </si>
  <si>
    <t>Vaulted Ceilings</t>
  </si>
  <si>
    <t>Wall To Wall carpet</t>
  </si>
  <si>
    <t>WD Hookup</t>
  </si>
  <si>
    <t>WD In Unit</t>
  </si>
  <si>
    <t>Laundry Facilities</t>
  </si>
  <si>
    <t>current rent, lease expiration and any subsidy.</t>
  </si>
  <si>
    <t>3. Operating History (year-to-date and previous two years audited operating income and expense statements)</t>
  </si>
  <si>
    <t># of units currently managed by this agent?</t>
  </si>
  <si>
    <t>Unit Type</t>
  </si>
  <si>
    <t># of Units</t>
  </si>
  <si>
    <t>Sq Feet</t>
  </si>
  <si>
    <t>Income Limits Set Aside</t>
  </si>
  <si>
    <t>Base Monthly Rent</t>
  </si>
  <si>
    <t>Rent/Sq Feet</t>
  </si>
  <si>
    <t>Annual Income</t>
  </si>
  <si>
    <t>Gross Rent</t>
  </si>
  <si>
    <t>Rental Income</t>
  </si>
  <si>
    <t xml:space="preserve">Other Income: </t>
  </si>
  <si>
    <t>Other Income</t>
  </si>
  <si>
    <t>Effective Gross Income</t>
  </si>
  <si>
    <t>Summary</t>
  </si>
  <si>
    <t>ADMINISTRATIVE</t>
  </si>
  <si>
    <t>Advertising / Marketing</t>
  </si>
  <si>
    <t>Office Salaries</t>
  </si>
  <si>
    <t>Office Supplies</t>
  </si>
  <si>
    <t xml:space="preserve">Office/model Apartment </t>
  </si>
  <si>
    <t>Management Fee</t>
  </si>
  <si>
    <t>Managers Salaries</t>
  </si>
  <si>
    <t xml:space="preserve">Staff Units </t>
  </si>
  <si>
    <t>Legal</t>
  </si>
  <si>
    <t>Auditing</t>
  </si>
  <si>
    <t>Bookkeeping/Accounting Fees</t>
  </si>
  <si>
    <t>Telephone &amp; Answering Service</t>
  </si>
  <si>
    <t>Misc. Admin. / Tax Credit Monitoring Fee</t>
  </si>
  <si>
    <t>Other Administrative</t>
  </si>
  <si>
    <t>Total Administrative</t>
  </si>
  <si>
    <t>UTILITIES</t>
  </si>
  <si>
    <t>Fuel Oil</t>
  </si>
  <si>
    <t>Electric</t>
  </si>
  <si>
    <t>Water / Sewer</t>
  </si>
  <si>
    <t>Gas</t>
  </si>
  <si>
    <t>Other Utilities</t>
  </si>
  <si>
    <t>Total Utility</t>
  </si>
  <si>
    <t>OPERATING &amp; MAINTENANCE</t>
  </si>
  <si>
    <t>Janitor/Cleaning Payroll</t>
  </si>
  <si>
    <t>Janitor/Cleaning Supplies</t>
  </si>
  <si>
    <t>Janitor/Cleaning Contract</t>
  </si>
  <si>
    <t>Exterminating Payroll/Contract/Supplies</t>
  </si>
  <si>
    <t>Security Payroll/Contract</t>
  </si>
  <si>
    <t>Grounds Payroll</t>
  </si>
  <si>
    <t>Grounds Supplies</t>
  </si>
  <si>
    <t>Grounds Contract</t>
  </si>
  <si>
    <t>Maintenance/Repairs Payroll</t>
  </si>
  <si>
    <t>Repairs/Material</t>
  </si>
  <si>
    <t>Repairs Contract</t>
  </si>
  <si>
    <t>Elevator Maintenance/Contract</t>
  </si>
  <si>
    <t>Heating/Cooling Repairs &amp; Maintenance</t>
  </si>
  <si>
    <t>Pool Maintenance/Contract/Staff</t>
  </si>
  <si>
    <t>Snow Removal</t>
  </si>
  <si>
    <t>Decorating Payroll/Contract</t>
  </si>
  <si>
    <t>Decorating Supplies</t>
  </si>
  <si>
    <t xml:space="preserve">Total Operating &amp; Maintenance </t>
  </si>
  <si>
    <t>TAXES &amp; INSURANCE</t>
  </si>
  <si>
    <t>Real Estate Taxes</t>
  </si>
  <si>
    <t>Payroll Taxes</t>
  </si>
  <si>
    <t>Miscellaneous Taxes/Licenses/Permits</t>
  </si>
  <si>
    <t>Property &amp; Liability Insurance</t>
  </si>
  <si>
    <t>Fidelity Bond</t>
  </si>
  <si>
    <t>Workman's Compensation</t>
  </si>
  <si>
    <t>Health Insurance &amp; Employee Benefits</t>
  </si>
  <si>
    <t>Other Insurance</t>
  </si>
  <si>
    <t>Total Taxes &amp; Insurance</t>
  </si>
  <si>
    <t>Total Operating Expenses</t>
  </si>
  <si>
    <t>REPLACEMENT RESERVES</t>
  </si>
  <si>
    <t>TOTAL EXPENSES WITH REPLACEMENT RESERVES</t>
  </si>
  <si>
    <t>Per Unit</t>
  </si>
  <si>
    <t>Type:</t>
  </si>
  <si>
    <t>EGI</t>
  </si>
  <si>
    <t>Other Oper &amp; Maint</t>
  </si>
  <si>
    <t>VHDA Use Only</t>
  </si>
  <si>
    <t>Total Units from DEV Info</t>
  </si>
  <si>
    <t>Expense Summary</t>
  </si>
  <si>
    <t>Gross Income</t>
  </si>
  <si>
    <t>Debt Service</t>
  </si>
  <si>
    <t>Uses</t>
  </si>
  <si>
    <t>Total Structures</t>
  </si>
  <si>
    <t>Total Land Improvements</t>
  </si>
  <si>
    <t>General Requirements</t>
  </si>
  <si>
    <t>Overhead</t>
  </si>
  <si>
    <t>Profit</t>
  </si>
  <si>
    <t>Masonry</t>
  </si>
  <si>
    <t>Owner Costs</t>
  </si>
  <si>
    <t>Accounting</t>
  </si>
  <si>
    <t>Construction Management</t>
  </si>
  <si>
    <t>Consultants</t>
  </si>
  <si>
    <t>Contingency</t>
  </si>
  <si>
    <t>Development Management</t>
  </si>
  <si>
    <t>Equity Financed</t>
  </si>
  <si>
    <t>Geotechnical Engineer</t>
  </si>
  <si>
    <t>Insurance (Builders Risk &amp; Liability)</t>
  </si>
  <si>
    <t>Loan Prepayment Fee</t>
  </si>
  <si>
    <t>Market Study</t>
  </si>
  <si>
    <t xml:space="preserve">Marketing and General Lease up </t>
  </si>
  <si>
    <t xml:space="preserve">Monitoring/Lease up Res. </t>
  </si>
  <si>
    <t>Organizational Costs</t>
  </si>
  <si>
    <t>Proffers</t>
  </si>
  <si>
    <t>RR funding</t>
  </si>
  <si>
    <t>Security</t>
  </si>
  <si>
    <t>Site Engineering/Survey</t>
  </si>
  <si>
    <t>Tenant Relocation</t>
  </si>
  <si>
    <t>Utilities</t>
  </si>
  <si>
    <t>Other Costs 1, specify</t>
  </si>
  <si>
    <t>Other Costs 2, specify</t>
  </si>
  <si>
    <t>Other Costs 3, specify</t>
  </si>
  <si>
    <t>Other Costs 4, specify</t>
  </si>
  <si>
    <t>Other Costs 5, specify</t>
  </si>
  <si>
    <t>Other Costs 6, specify</t>
  </si>
  <si>
    <t>Other Costs 7, specify</t>
  </si>
  <si>
    <t>Other Costs 8, specify</t>
  </si>
  <si>
    <t>Other Costs 9, specify</t>
  </si>
  <si>
    <t>Other Costs 10, specify</t>
  </si>
  <si>
    <t>Building Permits</t>
  </si>
  <si>
    <t>Design Engineering</t>
  </si>
  <si>
    <t>Design Architect</t>
  </si>
  <si>
    <t>Architect Supervision</t>
  </si>
  <si>
    <t>Tap Fees</t>
  </si>
  <si>
    <t>Environmental</t>
  </si>
  <si>
    <t>Construction Interest</t>
  </si>
  <si>
    <t xml:space="preserve">Taxes </t>
  </si>
  <si>
    <t>Certification</t>
  </si>
  <si>
    <t>Title &amp; Recording</t>
  </si>
  <si>
    <t>Mortgage Banker</t>
  </si>
  <si>
    <t>Tax Credit Fee</t>
  </si>
  <si>
    <t>Soil Borings</t>
  </si>
  <si>
    <t xml:space="preserve">Appraisal  </t>
  </si>
  <si>
    <t>Fixtures, Furniture and Equipment</t>
  </si>
  <si>
    <t>Total Owner Costs</t>
  </si>
  <si>
    <t>Existing Improvements</t>
  </si>
  <si>
    <t>Total Development Costs</t>
  </si>
  <si>
    <t>Sources of Funds</t>
  </si>
  <si>
    <t>Other</t>
  </si>
  <si>
    <t>Total Sources</t>
  </si>
  <si>
    <t>j.</t>
  </si>
  <si>
    <t>k.</t>
  </si>
  <si>
    <t>a.</t>
  </si>
  <si>
    <t>b.</t>
  </si>
  <si>
    <t>c.</t>
  </si>
  <si>
    <t>d.</t>
  </si>
  <si>
    <t>e.</t>
  </si>
  <si>
    <t>f.</t>
  </si>
  <si>
    <t>g.</t>
  </si>
  <si>
    <t>h.</t>
  </si>
  <si>
    <t>i.</t>
  </si>
  <si>
    <t>l.</t>
  </si>
  <si>
    <t>m.</t>
  </si>
  <si>
    <t>n.</t>
  </si>
  <si>
    <t>p.</t>
  </si>
  <si>
    <t>q.</t>
  </si>
  <si>
    <t>r.</t>
  </si>
  <si>
    <t xml:space="preserve">s. </t>
  </si>
  <si>
    <t>Less Vacancy %</t>
  </si>
  <si>
    <t>Less Credit %</t>
  </si>
  <si>
    <t>Total Annual Other</t>
  </si>
  <si>
    <t>O.</t>
  </si>
  <si>
    <t>Monthly Draw</t>
  </si>
  <si>
    <t>Cumulative Construction Loan Balance</t>
  </si>
  <si>
    <t>Interest Rate (annual)</t>
  </si>
  <si>
    <t>Monthly Estimated Construction Interest</t>
  </si>
  <si>
    <t>Cumulative Estimated Construction Interest</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</si>
  <si>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</si>
  <si>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</si>
  <si>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</si>
  <si>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</si>
  <si>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</si>
  <si>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</si>
  <si>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</si>
  <si>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</si>
  <si>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</si>
  <si>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</si>
  <si>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</si>
  <si>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</si>
  <si>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</si>
  <si>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</si>
  <si>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</si>
  <si>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</si>
  <si>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</si>
  <si>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</si>
  <si>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</si>
  <si>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1</t>
  </si>
  <si>
    <t>Month 2</t>
  </si>
  <si>
    <t>Month 3</t>
  </si>
  <si>
    <t>Month 4</t>
  </si>
  <si>
    <t>Month 5</t>
  </si>
  <si>
    <t>Month 6</t>
  </si>
  <si>
    <t>Month 7</t>
  </si>
  <si>
    <t>The initial site and building plan submissions may be schematic.  Design the development drawings and final working drawings to incorporate VHDA requirements and review comments.  The construction contract documents for initial closing must include final site and engineering, architectural, structural, mechanical and electrical drawings and specifications.  The schematic drawings should include the following:</t>
  </si>
  <si>
    <t>Schematic site plan to show type and number of parking spaces, location of building types, number and types of various apartments, location of community rooms, laundry, swimming pool, tot lots, play area, dumpster pads, site’s topo, drainage, proposed landscape and lighting.</t>
  </si>
  <si>
    <t>Show zoning requirements, including set-backs, heights, number of units per acre, soil and environmental conditions.</t>
  </si>
  <si>
    <t>Schematic floor plans to show elevations and sections for various building types, minimum scale 1/8” per foot.  Show overall dimensions, gross square feet areas, and compliance with ADA and Fair Housing requirements.</t>
  </si>
  <si>
    <t>Typical unit layouts, minimum scale 1/4” per foot.  Show dimensions, gross square feet areas, and furnishability layouts.</t>
  </si>
  <si>
    <t>Outline specifications for various materials including walls, floors, roofs, insulation, doors, windows, kitchen cabinets, appliances, mechanical plumbing, electrical, paving and landscaping.</t>
  </si>
  <si>
    <t>Show proposed changes including demolition, revision of unit plans, building elevations, and site work, community room, laundry room, swimming pool, tot lots and dumpster pads.</t>
  </si>
  <si>
    <t xml:space="preserve"> Architectural Drawings</t>
  </si>
  <si>
    <t>The undersigned Mortgagor hereby makes application to the Virginia Housing Development Authority (VHDA), for a mortgage loan described in this application pursuant to the Virginia Housing Development Authority Act, for housing described in this application, its supplements and all supporting schedule and exhibits.  The loan will be secured by a valid first mortgage of the property herein described.</t>
  </si>
  <si>
    <t>The Mortgagor represents that it is a qualified entity under the relevant statutes and has been formed to undertake the construction/rehabilitation and operation of the Development for which the loan is made.</t>
  </si>
  <si>
    <t>The Mortgagor agrees, as a condition of said loan, to comply with all applicable Federal and State laws regarding unlawful discrimination.</t>
  </si>
  <si>
    <t xml:space="preserve">The Mortgagor represents that it has not employed any person or firm to solicit or secure the loan applied for upon any agreement for a commission, percentage, brokerage, or contingent fee; that it has not paid, delivered, or furnished, or agreed to pay, deliver, or furnish to any person any moneys, funds, compensation, gratuities, loans or other form of consideration in connection with this application, or the granting of the loan, if granted, or any disbursements therefrom, except as shown in this application.                                                                  </t>
  </si>
  <si>
    <t>The Mortgagor hereby certifies that no relationship exists between the Mortgagor and the seller of the site of the Development, except as shown in this application.</t>
  </si>
  <si>
    <t>The Mortgagor represents that it will furnish promptly such supporting information and documents as may be requested by VHDA and that, in carrying out the construction and operation of the Development, it will abide by all rules and regulations prescribed by VHDA.</t>
  </si>
  <si>
    <t xml:space="preserve">The Mortgagor hereby certifies that the Development can be completed within the construction budget and can operate the Development within the operating budget set forth in this application. </t>
  </si>
  <si>
    <t>The Mortgagor hereby certifies that the information set forth in this application is true, correct, and complete.</t>
  </si>
  <si>
    <t>The Mortgagor hereby authorizes VHDA to order credit report and/or D &amp; B reports; or verify any account balances for which the Mortgagor is a principal; and, contact business and banking references that the Mortgagor has provided.</t>
  </si>
  <si>
    <t>The Mortgagor paid an application fee in the amount of $10,000, which may be non refundable at the discretion of VHDA.  This fee may be applied to offset any appraisal, marketing or any other fees incurred by VHDA.</t>
  </si>
  <si>
    <t>By execution of this application, the Mortgagor understands and agrees that the information in this application may be disseminated to others for purposes of verification or other purposes consistent with the Virginia Freedom of Information Act.  However, all information will be maintained, used or disseminated in accordance with the Virginia Privacy Protection Act.  The Applicant may refuse to supply the information requested, however, such refusal will result in VHDA’s inability to process the application.  The original or copy of this application may be retained by VHDA, even if the loan is not made.</t>
  </si>
  <si>
    <t>Approved Mortgage Banker/Broker</t>
  </si>
  <si>
    <t>Legal Name of Mortgagor</t>
  </si>
  <si>
    <t>By:</t>
  </si>
  <si>
    <t>Title:</t>
  </si>
  <si>
    <t>Statement of Mortgagor</t>
  </si>
  <si>
    <t xml:space="preserve">By execution of this application, the Mortgagor understands and agrees that VHDA may conduct its own independent review and analysis of the information contained herein and in the attachments hereto, that any such review and analysis will be made for the sole and exclusive benefit and protection of VHDA and that the Mortgagor and Contractor shall not be entitled to rely upon such review and analysis or upon the results therefrom.  It is further understood and agreed by the Mortgagor that, for the purpose of determining and establishing the terms and conditions under which the loan may be made, VHDA may request or require adjustments or changes in the information contained herein (including attachments hereto) or in any documentation or material now or hereafter submitted in connection with this application.  The Mortgagor also understands and agrees that no liability or obligation for cost overruns, operating deficits, deficiencies in the Development or other matters relating to the construction (or rehabilitation) and operation of the Development shall be imposed on VHDA by reason of any such adjustments or changes requested or required by VHDA or by reason of any approval by VHDA of any part of this application (including attachments) or of any other documentation or materials now or hereafter submitted in connection with this application is approved by VHDA and the initial closing of the loan is held and completed, all rights, responsibilities, liabilities and obligations of the Mortgagor, Contractor and VHDA shall be governed by the terms of the loan documents executed at that time, and such documents shall supersede all discussions, negotiations and agreements with respect to this application. </t>
  </si>
  <si>
    <t xml:space="preserve">Provide the following New Construction Information (Please indicate if the following items are included with your application by putting an 'X' in the appropriate boxes. ) </t>
  </si>
  <si>
    <t xml:space="preserve">Provide the following Rehabilitation Information (Please indicate if the following items are included with your application by putting an 'X' in the appropriate boxes. ) </t>
  </si>
  <si>
    <t>GUIDELINES</t>
  </si>
  <si>
    <t>Performance and Completion Assurance</t>
  </si>
  <si>
    <t xml:space="preserve">Deal Name: </t>
  </si>
  <si>
    <t>Funding Source</t>
  </si>
  <si>
    <t>Sq Ft</t>
  </si>
  <si>
    <t>Equity</t>
  </si>
  <si>
    <t>Existing Mortgages</t>
  </si>
  <si>
    <t>Uses of Funds</t>
  </si>
  <si>
    <t>Structures</t>
  </si>
  <si>
    <t>General Req/Overhead/Profit</t>
  </si>
  <si>
    <t>Acquisition</t>
  </si>
  <si>
    <t>Total Uses</t>
  </si>
  <si>
    <t>What population is targeted with this property?</t>
  </si>
  <si>
    <t>Development Summary</t>
  </si>
  <si>
    <t>Type of Uses</t>
  </si>
  <si>
    <t>Total Finance Fees</t>
  </si>
  <si>
    <t>Land Improvements</t>
  </si>
  <si>
    <t>Total Acquisitions</t>
  </si>
  <si>
    <t>Unit Breakdown</t>
  </si>
  <si>
    <t>Expenses</t>
  </si>
  <si>
    <t>Operating &amp; Maintenance</t>
  </si>
  <si>
    <t>Taxes &amp; Insurance</t>
  </si>
  <si>
    <t>Replacement Reserves</t>
  </si>
  <si>
    <t>Total Expenses</t>
  </si>
  <si>
    <t>Total</t>
  </si>
  <si>
    <t>Land Acquisition</t>
  </si>
  <si>
    <t>Cash Flow</t>
  </si>
  <si>
    <t>Net Income</t>
  </si>
  <si>
    <t>Summary Information</t>
  </si>
  <si>
    <t>Total Units:</t>
  </si>
  <si>
    <t>Project Gross Sq Ft:</t>
  </si>
  <si>
    <t>Jurisdiction:</t>
  </si>
  <si>
    <t>Target type:</t>
  </si>
  <si>
    <t>Debt Coverage Ratio:</t>
  </si>
  <si>
    <t>VA</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</si>
  <si>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</si>
  <si>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</si>
  <si>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</si>
  <si>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</si>
  <si>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</si>
  <si>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</si>
  <si>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</si>
  <si>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</si>
  <si>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</si>
  <si>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</si>
  <si>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</si>
  <si>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</si>
  <si>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</si>
  <si>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</si>
  <si>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</si>
  <si>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</si>
  <si>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</si>
  <si>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</si>
  <si>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</si>
  <si>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</si>
  <si>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</si>
  <si>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</si>
  <si>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</si>
  <si>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</si>
  <si>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</si>
  <si>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</si>
  <si>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</si>
  <si>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</si>
  <si>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</si>
  <si>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</si>
  <si>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</si>
  <si>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</si>
  <si>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</si>
  <si>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</si>
  <si>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</si>
  <si>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</si>
  <si>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</si>
  <si>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City</t>
  </si>
  <si>
    <t>Fairfax County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</si>
  <si>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</si>
  <si>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</si>
  <si>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</si>
  <si>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</si>
  <si>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</si>
  <si>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</si>
  <si>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</si>
  <si>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</si>
  <si>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</si>
  <si>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</si>
  <si>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</si>
  <si>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</si>
  <si>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</si>
  <si>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</si>
  <si>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</si>
  <si>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</si>
  <si>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</si>
  <si>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</si>
  <si>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</si>
  <si>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</si>
  <si>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</si>
  <si>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</si>
  <si>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</si>
  <si>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</si>
  <si>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</si>
  <si>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</si>
  <si>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</si>
  <si>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</si>
  <si>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</si>
  <si>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</si>
  <si>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</si>
  <si>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</si>
  <si>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</si>
  <si>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</si>
  <si>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</si>
  <si>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</si>
  <si>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</si>
  <si>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</si>
  <si>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</si>
  <si>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</si>
  <si>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</si>
  <si>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</si>
  <si>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</si>
  <si>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</si>
  <si>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</si>
  <si>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</si>
  <si>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</si>
  <si>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</si>
  <si>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</si>
  <si>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</si>
  <si>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</si>
  <si>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</si>
  <si>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</si>
  <si>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</si>
  <si>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</si>
  <si>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</si>
  <si>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</si>
  <si>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</si>
  <si>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</si>
  <si>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</si>
  <si>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</si>
  <si>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</si>
  <si>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</si>
  <si>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</si>
  <si>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</si>
  <si>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</si>
  <si>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</si>
  <si>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</si>
  <si>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</si>
  <si>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</si>
  <si>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</si>
  <si>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</si>
  <si>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</si>
  <si>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</si>
  <si>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</si>
  <si>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</si>
  <si>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</si>
  <si>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</si>
  <si>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</si>
  <si>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</si>
  <si>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</si>
  <si>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</si>
  <si>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</si>
  <si>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</si>
  <si>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</si>
  <si>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</si>
  <si>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</si>
  <si>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</si>
  <si>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</si>
  <si>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</si>
  <si>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</si>
  <si>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</si>
  <si>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</si>
  <si>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</si>
  <si>
    <t>New 4%</t>
  </si>
  <si>
    <t>New 9%</t>
  </si>
  <si>
    <t>Existing 4%</t>
  </si>
  <si>
    <t>Existing 9%</t>
  </si>
  <si>
    <t>Existing EUA</t>
  </si>
  <si>
    <t>Tenants in Units at Closing</t>
  </si>
  <si>
    <t>Tenants Not in Units at Closing</t>
  </si>
  <si>
    <t>General</t>
  </si>
  <si>
    <t>Elderly</t>
  </si>
  <si>
    <t>Homeless</t>
  </si>
  <si>
    <t>Acq/Rehab</t>
  </si>
  <si>
    <t>New Construction</t>
  </si>
  <si>
    <t>Assumption</t>
  </si>
  <si>
    <t>Term of loan (months)</t>
  </si>
  <si>
    <t>For VHDA Use Only</t>
  </si>
  <si>
    <t>Contact Ph#</t>
  </si>
  <si>
    <t>if True, What type?</t>
  </si>
  <si>
    <t>Property Management Information</t>
  </si>
  <si>
    <t>Annual Debt Service</t>
  </si>
  <si>
    <t>Fee Type</t>
  </si>
  <si>
    <t>% of Fee</t>
  </si>
  <si>
    <t>Garden (1)</t>
  </si>
  <si>
    <t>Combination</t>
  </si>
  <si>
    <t>SRO</t>
  </si>
  <si>
    <t>Loft</t>
  </si>
  <si>
    <t>Flat</t>
  </si>
  <si>
    <t>Hip Roof</t>
  </si>
  <si>
    <t>Mansard</t>
  </si>
  <si>
    <t>Pitched</t>
  </si>
  <si>
    <t>Sloped</t>
  </si>
  <si>
    <t>Frame</t>
  </si>
  <si>
    <t>Steel</t>
  </si>
  <si>
    <t>Aluminum</t>
  </si>
  <si>
    <t>Brick</t>
  </si>
  <si>
    <t>Fiber Cement Siding</t>
  </si>
  <si>
    <t>Masonite</t>
  </si>
  <si>
    <t>Stone</t>
  </si>
  <si>
    <t>Synthetic Stucco</t>
  </si>
  <si>
    <t>Vinyl</t>
  </si>
  <si>
    <t>Wood</t>
  </si>
  <si>
    <t>Electric Baseboard</t>
  </si>
  <si>
    <t>Electric Forced Air</t>
  </si>
  <si>
    <t>Gas Forced Air</t>
  </si>
  <si>
    <t>Gas Radiant</t>
  </si>
  <si>
    <t>Heat Pump</t>
  </si>
  <si>
    <t>Oil Forced Air</t>
  </si>
  <si>
    <t>Oil Radiant</t>
  </si>
  <si>
    <t>Oil Fired</t>
  </si>
  <si>
    <t>Combo</t>
  </si>
  <si>
    <t>Central Air</t>
  </si>
  <si>
    <t>Window Unit</t>
  </si>
  <si>
    <t>Central Chiller</t>
  </si>
  <si>
    <t>Through Wall</t>
  </si>
  <si>
    <t>Townhouse Concept</t>
  </si>
  <si>
    <t>SF Detached</t>
  </si>
  <si>
    <t>Duplex</t>
  </si>
  <si>
    <t>Cluster</t>
  </si>
  <si>
    <t>Commercial - Only</t>
  </si>
  <si>
    <t>Efficiency</t>
  </si>
  <si>
    <t>Bed</t>
  </si>
  <si>
    <t>1BR, 1BA</t>
  </si>
  <si>
    <t>1BR, 1.5BA</t>
  </si>
  <si>
    <t>1BR, 2BA</t>
  </si>
  <si>
    <t>2BR, 1BA</t>
  </si>
  <si>
    <t>2BR, 1.5BA</t>
  </si>
  <si>
    <t>2BR, 2BA</t>
  </si>
  <si>
    <t>2BR, 2.5BA</t>
  </si>
  <si>
    <t>3BR, 1BA</t>
  </si>
  <si>
    <t>3BR, 1.5BA</t>
  </si>
  <si>
    <t>3BR, 2BA</t>
  </si>
  <si>
    <t>3BR, 2.5BA</t>
  </si>
  <si>
    <t>3BR, 3BA</t>
  </si>
  <si>
    <t>4BR, 1BA</t>
  </si>
  <si>
    <t>4BR, 1.5BA</t>
  </si>
  <si>
    <t>4BR, 2BA</t>
  </si>
  <si>
    <t>4BR, 2.5BA</t>
  </si>
  <si>
    <t>4BR, 3BA</t>
  </si>
  <si>
    <t>5BR, 1BA</t>
  </si>
  <si>
    <t>5BR, 1.5BA</t>
  </si>
  <si>
    <t>5BR, 2BA</t>
  </si>
  <si>
    <t>5BR, 2.5BA</t>
  </si>
  <si>
    <t>5BR, 3BA</t>
  </si>
  <si>
    <t>5BR, 3.5BA</t>
  </si>
  <si>
    <t>2BR, 3.5BA</t>
  </si>
  <si>
    <t>2BR, 3BA</t>
  </si>
  <si>
    <t>4BR, 3.5BA</t>
  </si>
  <si>
    <t>4BR, 4BA</t>
  </si>
  <si>
    <t>Unit type (from Col B)</t>
  </si>
  <si>
    <t>Apartment Type</t>
  </si>
  <si>
    <t>Primary Floor Material</t>
  </si>
  <si>
    <t>Carpet</t>
  </si>
  <si>
    <t>Ceramic Tile</t>
  </si>
  <si>
    <t>Concrete</t>
  </si>
  <si>
    <t>Hardwood</t>
  </si>
  <si>
    <t>Laminate</t>
  </si>
  <si>
    <t>Parquet</t>
  </si>
  <si>
    <t>Sheet Vinyl</t>
  </si>
  <si>
    <t>Vinyl Tile</t>
  </si>
  <si>
    <t>This plan should ensure compliance with all appropriate occupancy regulations and restrictions specific to the development.  If you have something that addresses all of these areas, you may submit it instead of completing the following outline.  This plan should be property specific.</t>
  </si>
  <si>
    <t>Description of the Target Population</t>
  </si>
  <si>
    <t>Identify the market area to be served by the development.</t>
  </si>
  <si>
    <t>Identify that part of the target population felt to be applicable to the income restrictions for this development.</t>
  </si>
  <si>
    <t>Indicate what apartment communities would be considered competition to this development.</t>
  </si>
  <si>
    <t>Marketing Procedures to be Used in Initial Rent-up</t>
  </si>
  <si>
    <t>Describe all marketing tools to be used and, if applicable, frequency of use (i.e., model apartment, advertising mediums, signs, brochures, community contacts, etc.).</t>
  </si>
  <si>
    <t>Indicate how the development will be marketed to attract a sufficient number of persons subject to the income restrictions to this development.</t>
  </si>
  <si>
    <t>What marketing techniques will be employed to inform the minority population of the availability of the housing?</t>
  </si>
  <si>
    <t>Occupancy Procedures and Requirements</t>
  </si>
  <si>
    <t>Provide a breakdown of the number of dwelling units to be leased to families and individuals applicable to the income restrictions of the financing of this development.</t>
  </si>
  <si>
    <t>Indicate what procedures will be utilized during and after rent-up to ensure that the applicable percent of the dwelling units are leased to families or individuals at appropriate income levels.</t>
  </si>
  <si>
    <t>Applicant:</t>
  </si>
  <si>
    <t>For the purpose of this Certification, the following definitions shall apply:</t>
  </si>
  <si>
    <t>“Development” means the proposed multi-family rental housing development identified above.</t>
  </si>
  <si>
    <t>“Participants” shall mean the Principals who will participate in the ownership of the Development.</t>
  </si>
  <si>
    <t>This certification must be completed and personally signed and dated by an individual who is, or is authorized to act on behalf of, the applicant as designated in the application.  The date of this certification must be no more than 30 days prior to submission of the application.</t>
  </si>
  <si>
    <t>I further certify that for the period beginning 10 years prior to the date of this certification:</t>
  </si>
  <si>
    <t>During any time that any of the Participants were Principals in any multi-family rental project, no mortgage on the project has been in default, assigned to the mortgage insurer (governmental or private) or foreclosed, nor has mortgage relief by the mortgagee been given;</t>
  </si>
  <si>
    <t>During any time that any of the Participants were Principals in any multi-family rental project, there has not been any breach by the owner of any agreements relating to the construction or rehabilitation, use, operation, management or disposition of the project;</t>
  </si>
  <si>
    <t>To the best of my knowledge, there are no unresolved findings raised as a result of state or federal audits, management reviews or other governmental investigations concerning any multi-family rental project in which any of the Participants were Principals;</t>
  </si>
  <si>
    <t>During any time that any of the Participants were Principals in any multi-family rental project, there has not been a suspension or termination of payments under any state or federal assistance contract for the project;</t>
  </si>
  <si>
    <t>None of the Participants has been convicted of a felony and is not presently, to my knowledge, the subject of a complaint or indictment charging a felony.  (A felony is defined as any offense punishable by imprisonment for a term exceeding one year, but does not include any offense classified as a misdemeanor under the laws of a state and punishable by imprisonment of two years or less);</t>
  </si>
  <si>
    <t>None of the Participants has been suspended, debarred or otherwise restricted by any federal or state governmental entity from doing business with such governmental entity; and</t>
  </si>
  <si>
    <t>None of the Participants has defaulted on an obligation covered by a surety or performance bond and has not been the subject of a claim under an employee fidelity bond.</t>
  </si>
  <si>
    <t>WARNING: IF THIS CERTIFICATION CONTAINS ANY MISREPRESENTATION OF A MATERIAL FACT, THE AUTHORITY MAY REJECT THE LOAN APPLICATION AND MAY PROHIBIT THE SUBMISSION BY THE APPLICANT OF LOAN APPLICATIONS IN THE FUTURE.</t>
  </si>
  <si>
    <t>Date:</t>
  </si>
  <si>
    <t>EXHIBIT 2:  Previous Participation Certification</t>
  </si>
  <si>
    <t xml:space="preserve">Development Name: </t>
  </si>
  <si>
    <t>Controlling General Partner</t>
  </si>
  <si>
    <t>“Principal” shall mean any person (including any individual, joint venture, partnership, limited liability company, corporation,  nonprofit  organization, trust,, or any other public or private entity) that (i) with respect to the Development, will  own or participate in the ownership of the Development or (ii) with respect to an existing multi-family rental project, has owned or participated in the ownership of such project, all as more fully described hereinbelow.  The person who is the owner of the Development or multi-family rental project is considered a Principal.  In determining whether any other person is a Principal, the following guidelines shall govern:</t>
  </si>
  <si>
    <t>(2) in the case of a public or private corporation or organization or governmental entity which is a Principal (whether as the owner or otherwise), Principals also include the president, vice president, secretary, and treasurer and other officers who are directly responsible to the board of directors or any equivalent governing body, as well as all directors or other members of the governing body and any stockholder having a 25 percent or more interest;</t>
  </si>
  <si>
    <t>(4) in the case of a trust which is a Principal (whether as the owner or otherwise), all persons having a 25% or more beneficial ownership interest in the assets of such trust; (whether as the owner or otherwise), all persons having a 25% or more beneficial ownership interest in the assets of such trust;</t>
  </si>
  <si>
    <t>and (6) any person that directly or indirectly controls, or has the power to control, a Principal shall also be considered a Principal.</t>
  </si>
  <si>
    <t xml:space="preserve">(1) in the case of a partnership which is a Principal (whether as the owner or otherwise), all general partners are also considered Principals, regardless of the percentage interest of the general partner; </t>
  </si>
  <si>
    <r>
      <t>Certifications:</t>
    </r>
    <r>
      <rPr>
        <sz val="10"/>
        <rFont val="Calibri"/>
        <family val="2"/>
        <scheme val="minor"/>
      </rPr>
      <t xml:space="preserve">  I hereby certify that all the statements made by me are true, complete and correct to the best of my knowledge and belief and are made in good faith, including any statements attached to this certification.</t>
    </r>
  </si>
  <si>
    <t xml:space="preserve">I further certify that none of the Participants is a Virginia Housing Development Authority employee or a member of the immediate household of any of its employees. </t>
  </si>
  <si>
    <t>I further certify that none of the Participants is  participating in the ownership of a multi-family rental housing project as of this date on which construction has stopped for a period in excess of 20 days or (in the case of a multi-family rental housing project assisted by any federal or state governmental entity) which has been substantially completed for more than 90 days but for which requisite documents for closing, such as the final cost certification, have not been filed with such governmental entity.</t>
  </si>
  <si>
    <t>I further certify that none of the Participants has been found by any federal or state governmental entity or court to be in noncompliance with any applicable civil rights, equal employment opportunity or fair housing laws or regulations.</t>
  </si>
  <si>
    <t>I further certify that none of the Participants was a Principal in any multi-family rental project which has been found by any federal or state governmental entity or court to have failed to comply with Section 42 of the Internal Revenue Code of 1986, as amended, during the period of time in which the Participant was a Principal in such project.</t>
  </si>
  <si>
    <t>Statements above (if any) to which I cannot certify have been deleted by striking through the words.   In the case of any such deletion, I have attached a true and accurate statement to explain the relevant facts and circumstances.</t>
  </si>
  <si>
    <t xml:space="preserve">(3) in the case of a limited liability company which is a Principal (whether as the owner or otherwise), all members are also considered Principals, regardless of the percentage interest of the member; </t>
  </si>
  <si>
    <t xml:space="preserve">(5) in the case of any other  person which is a Principal   (whether as the owner or otherwise), all persons having a 25 percent or more ownership interest in such other person are also considered Principals; 
</t>
  </si>
  <si>
    <t>Signature:</t>
  </si>
  <si>
    <r>
      <t>(</t>
    </r>
    <r>
      <rPr>
        <b/>
        <i/>
        <sz val="11"/>
        <color theme="1"/>
        <rFont val="Calibri"/>
        <family val="2"/>
        <scheme val="minor"/>
      </rPr>
      <t xml:space="preserve">Note: </t>
    </r>
    <r>
      <rPr>
        <sz val="11"/>
        <color theme="1"/>
        <rFont val="Calibri"/>
        <family val="2"/>
        <scheme val="minor"/>
      </rPr>
      <t xml:space="preserve"> Date must be  no more than 30 days prior to submission of the application.)</t>
    </r>
  </si>
  <si>
    <t>Print Name of Signatory:</t>
  </si>
  <si>
    <t xml:space="preserve">Exhibit 2:  Include a PDF of a signed Certification with your application.  </t>
  </si>
  <si>
    <t>1. Tenant Selection Plan</t>
  </si>
  <si>
    <t>Instructions for Use:</t>
  </si>
  <si>
    <t>Exhibit 3: Marketing Plan Outline</t>
  </si>
  <si>
    <t>2. Marketing plan as stated in Exhibit 3 (prepared by property manager)</t>
  </si>
  <si>
    <t>Income Limits</t>
  </si>
  <si>
    <t>% of Area Median Income</t>
  </si>
  <si>
    <t>% of Units</t>
  </si>
  <si>
    <t xml:space="preserve">After initial occupancy, a waiting list of eligible applicants will be maintained.  As vacancies occur, applicants on the waiting list will be notified and, if approved, will be accepted on a first-come, first-served basis, subject to the above income limits.  </t>
  </si>
  <si>
    <t>Per Sq Ft</t>
  </si>
  <si>
    <t xml:space="preserve">P. </t>
  </si>
  <si>
    <t>Q.</t>
  </si>
  <si>
    <t># of LI Units:</t>
  </si>
  <si>
    <t xml:space="preserve">IN WITNESS WHEREOF the Mortgagor has caused this application to be executed in its name on this </t>
  </si>
  <si>
    <t>__________ day of __________________________, 20 ____.</t>
  </si>
  <si>
    <t xml:space="preserve">Is this property Adaptive Reuse? </t>
  </si>
  <si>
    <t>Determine Property Use</t>
  </si>
  <si>
    <t>Send:</t>
  </si>
  <si>
    <t>Supp Hsg?</t>
  </si>
  <si>
    <t>General Residential</t>
  </si>
  <si>
    <t>Supportive Housing</t>
  </si>
  <si>
    <t>Mixed Income Only</t>
  </si>
  <si>
    <t>Mixed Use/Mixed Income</t>
  </si>
  <si>
    <t>MUMI/ Supportive Housing</t>
  </si>
  <si>
    <t>Permanent Immediate</t>
  </si>
  <si>
    <t>Permanent Forward</t>
  </si>
  <si>
    <t>Construction/Permanent</t>
  </si>
  <si>
    <t>Loan Increase</t>
  </si>
  <si>
    <t>Funding Loan Type</t>
  </si>
  <si>
    <t>Deal Type=</t>
  </si>
  <si>
    <t>Conversion</t>
  </si>
  <si>
    <t>Grant</t>
  </si>
  <si>
    <t>New Deal</t>
  </si>
  <si>
    <t>Refinance External - Other</t>
  </si>
  <si>
    <t>Refinance Internal - VHDA</t>
  </si>
  <si>
    <t>Restructure</t>
  </si>
  <si>
    <t>Workout</t>
  </si>
  <si>
    <t>Refinance?</t>
  </si>
  <si>
    <t>LLLP</t>
  </si>
  <si>
    <t>LLC</t>
  </si>
  <si>
    <t>Type Of Entity?</t>
  </si>
  <si>
    <t>LLP</t>
  </si>
  <si>
    <t>SCorp</t>
  </si>
  <si>
    <t>CCorp</t>
  </si>
  <si>
    <t>LP</t>
  </si>
  <si>
    <t># of Eff</t>
  </si>
  <si>
    <t>Test Total Units to Unit Sum</t>
  </si>
  <si>
    <t>Test to ensure UD # under total</t>
  </si>
  <si>
    <t>Error F34</t>
  </si>
  <si>
    <t>Fed Assistance Types</t>
  </si>
  <si>
    <t>Section 8 Project Based Assistance</t>
  </si>
  <si>
    <t>RD515 Rental Assistance</t>
  </si>
  <si>
    <t>Section 8 Vouchers</t>
  </si>
  <si>
    <t>State Assistance</t>
  </si>
  <si>
    <t>Developer Contact</t>
  </si>
  <si>
    <t>Floor types</t>
  </si>
  <si>
    <t>Sunroom</t>
  </si>
  <si>
    <t>Optional</t>
  </si>
  <si>
    <t>N/A</t>
  </si>
  <si>
    <t xml:space="preserve">      Includes Den, Loft or Sunroom?</t>
  </si>
  <si>
    <t>Market</t>
  </si>
  <si>
    <t>Syndicator Proceeds</t>
  </si>
  <si>
    <t>Other Funding</t>
  </si>
  <si>
    <t>Developer Fee…………………………..…..</t>
  </si>
  <si>
    <t>VHDA Taxable</t>
  </si>
  <si>
    <t>VHDA Tax Exempt</t>
  </si>
  <si>
    <t>Existing VHDA Mortgage</t>
  </si>
  <si>
    <t>Annual Debt Service (edit if needed)</t>
  </si>
  <si>
    <t>Tax Credit Type</t>
  </si>
  <si>
    <t>Low Income Housing Tax Credits</t>
  </si>
  <si>
    <t>Tax Credit Proceeds</t>
  </si>
  <si>
    <t>Fill in Funding Source below</t>
  </si>
  <si>
    <t>Equity Funds</t>
  </si>
  <si>
    <t>Total Tax Credit Proceeds</t>
  </si>
  <si>
    <t>Total Other Funding</t>
  </si>
  <si>
    <t xml:space="preserve">Rural Development? </t>
  </si>
  <si>
    <t>Fee Amount</t>
  </si>
  <si>
    <t>Financing Fee (Construction/Gap)</t>
  </si>
  <si>
    <t>Financing Fee (Permanent)</t>
  </si>
  <si>
    <t>Other Fee</t>
  </si>
  <si>
    <t xml:space="preserve">A non-refundable application fee in the amount of $10,000 is due with the application.  This fee will be applied to the 1/2% processing fee. </t>
  </si>
  <si>
    <t>VHDA Monies</t>
  </si>
  <si>
    <t>Total Other Sources</t>
  </si>
  <si>
    <t>Total Equity</t>
  </si>
  <si>
    <t>Construction Only Funding</t>
  </si>
  <si>
    <t>Expected</t>
  </si>
  <si>
    <t>Income (page 9)</t>
  </si>
  <si>
    <t>Total Expected Fees</t>
  </si>
  <si>
    <t># of LI Units</t>
  </si>
  <si>
    <t>Administrative</t>
  </si>
  <si>
    <t>Category</t>
  </si>
  <si>
    <t xml:space="preserve">Fee Calculations are subject to change at any time.  Please contact VHDA Rental Housing for current fee structure. </t>
  </si>
  <si>
    <t>I.  Tenant Selection Plan</t>
  </si>
  <si>
    <t>J.  Amenities</t>
  </si>
  <si>
    <t>K. Market</t>
  </si>
  <si>
    <t>L. Property Management</t>
  </si>
  <si>
    <t>M. Income Summary</t>
  </si>
  <si>
    <t xml:space="preserve">N. </t>
  </si>
  <si>
    <t xml:space="preserve">Exhibit 1:  Include a PDF of a signed Statement of Mortgagor with your application.  </t>
  </si>
  <si>
    <t>Elevator Type (if known)</t>
  </si>
  <si>
    <t xml:space="preserve">Will this property have Federal Rental Assistance? </t>
  </si>
  <si>
    <t>B.  Funding Information</t>
  </si>
  <si>
    <t>Total Proceeds</t>
  </si>
  <si>
    <t>In this section, provide information on funding related to this development</t>
  </si>
  <si>
    <t>separate partnerships or corporations which may comprise those components.</t>
  </si>
  <si>
    <t>Total Contractor's Costs</t>
  </si>
  <si>
    <t>Use Whole Numbers Only</t>
  </si>
  <si>
    <t>Construction Interest Calculation Tool</t>
  </si>
  <si>
    <t xml:space="preserve">You may use the table below to help calculate your construction interest.  The interest will continue to calculate up to the month that you have filled in an interest rate.   If your property produces income, this may not be necessary. </t>
  </si>
  <si>
    <t xml:space="preserve">IF DCR was changed: </t>
  </si>
  <si>
    <t>Gen Req/Overhd/Profits</t>
  </si>
  <si>
    <t xml:space="preserve">Or will receive new LIHTC credits?  </t>
  </si>
  <si>
    <t xml:space="preserve">Year of Allocation? </t>
  </si>
  <si>
    <t>Type of Credits</t>
  </si>
  <si>
    <t>Less Credit Loss %</t>
  </si>
  <si>
    <t>Calc total Sq Ft</t>
  </si>
  <si>
    <t>Net Sq Ft</t>
  </si>
  <si>
    <t>Drop down</t>
  </si>
  <si>
    <t>Management Firm Indicated on #6 of Team tab……………………………………………</t>
  </si>
  <si>
    <t>Source Of Equity</t>
  </si>
  <si>
    <t xml:space="preserve">Water/Sewer </t>
  </si>
  <si>
    <t>Utility Providers</t>
  </si>
  <si>
    <t>Date of Application:</t>
  </si>
  <si>
    <t>Loan Funded Amount</t>
  </si>
  <si>
    <t xml:space="preserve">If True, please explain: </t>
  </si>
  <si>
    <t>Asbestos?</t>
  </si>
  <si>
    <t>Local Historic District?</t>
  </si>
  <si>
    <t>Design Overlay District?</t>
  </si>
  <si>
    <t>Version Notes</t>
  </si>
  <si>
    <t xml:space="preserve">Determines Deal Type:  </t>
  </si>
  <si>
    <t>Underground Storage Tank?</t>
  </si>
  <si>
    <t xml:space="preserve">Other? </t>
  </si>
  <si>
    <t>If other, describe:</t>
  </si>
  <si>
    <t>VHDA USE ONLY:</t>
  </si>
  <si>
    <t>Est.Tenant Paid Utilities</t>
  </si>
  <si>
    <t>Total Sources Less Uses</t>
  </si>
  <si>
    <t>1.  Neighborhood map locating site, supporting area businesses and amenities</t>
  </si>
  <si>
    <t>Existing?</t>
  </si>
  <si>
    <t xml:space="preserve">How will the local notification requirements be met (must be completed prior to closing)? </t>
  </si>
  <si>
    <t>HOMELESSNESS</t>
  </si>
  <si>
    <t xml:space="preserve">5.  Letter from local government verifying property meets zoning requirements after completion. </t>
  </si>
  <si>
    <t>Date</t>
  </si>
  <si>
    <t>Version</t>
  </si>
  <si>
    <t>Action</t>
  </si>
  <si>
    <t>Get Test:</t>
  </si>
  <si>
    <t>Deal Name/Deal #</t>
  </si>
  <si>
    <t>TO PRINT ENTIRE APPLICATION:</t>
  </si>
  <si>
    <t xml:space="preserve">Once all sheets are grouped, select Print or Print Preview. </t>
  </si>
  <si>
    <t xml:space="preserve">Remember to Ungroup sheets when you are done. </t>
  </si>
  <si>
    <t>An electronic copy of your completed application is a mandatory submission item.</t>
  </si>
  <si>
    <t>Disclaimer:</t>
  </si>
  <si>
    <t>submitting the application to VHDA.</t>
  </si>
  <si>
    <t>Entering Data:</t>
  </si>
  <si>
    <t>Assistance:</t>
  </si>
  <si>
    <t>Please note that we cannot release the copy protection password.</t>
  </si>
  <si>
    <t>(include Excel active version(s) of the Rental Comparable form)</t>
  </si>
  <si>
    <t>Appraisal (prior to commitment)</t>
  </si>
  <si>
    <t>Organizational History and Chart</t>
  </si>
  <si>
    <t xml:space="preserve">List of resumes of GPs, managing members and members with ownership of 25% or more, stockholders have a 25% or more interest, etc. </t>
  </si>
  <si>
    <t>Partnership Agreement</t>
  </si>
  <si>
    <t>If non- profit, 501c3 documentation, list of board members and bios</t>
  </si>
  <si>
    <t>Financial Statements - year to date and prior 2 years - and previous 2 years tax returns</t>
  </si>
  <si>
    <t>Contact Name</t>
  </si>
  <si>
    <t xml:space="preserve">3. Detail major roadways and identify as commuter, highway, etc. </t>
  </si>
  <si>
    <t>4. Describe surrounding land uses, note condition and identify any unusual or undesirable land uses</t>
  </si>
  <si>
    <t>5.  Site and improvement photographs (close views from all sides)</t>
  </si>
  <si>
    <t>6.  Ingress/egress street view photographs</t>
  </si>
  <si>
    <t>7.  Neighborhood photographs</t>
  </si>
  <si>
    <t>8.  Aerial Photographs (if available)</t>
  </si>
  <si>
    <t>If Utilities vary by Unit (explain):</t>
  </si>
  <si>
    <t xml:space="preserve">Explain Special Selection:  </t>
  </si>
  <si>
    <r>
      <t xml:space="preserve">1.  Unit Amenities available in property (indicate all proposed) - </t>
    </r>
    <r>
      <rPr>
        <b/>
        <i/>
        <sz val="11"/>
        <color theme="1"/>
        <rFont val="Calibri"/>
        <family val="2"/>
        <scheme val="minor"/>
      </rPr>
      <t>will apply to all units unless indicated otherwise on Income Tab - Unit Mix</t>
    </r>
    <r>
      <rPr>
        <b/>
        <sz val="11"/>
        <color theme="1"/>
        <rFont val="Calibri"/>
        <family val="2"/>
        <scheme val="minor"/>
      </rPr>
      <t>:</t>
    </r>
  </si>
  <si>
    <t>3.  Current Rent roll (for rehab only) -- include unit number, type, family size, annual income,</t>
  </si>
  <si>
    <t>Net Rentable Area:</t>
  </si>
  <si>
    <t xml:space="preserve">Type of Income </t>
  </si>
  <si>
    <t xml:space="preserve">Monthly Income </t>
  </si>
  <si>
    <t>Insurance (Hazard)</t>
  </si>
  <si>
    <r>
      <t>Tab I</t>
    </r>
    <r>
      <rPr>
        <sz val="10"/>
        <rFont val="Calibri"/>
        <family val="2"/>
        <scheme val="minor"/>
      </rPr>
      <t xml:space="preserve">:  </t>
    </r>
  </si>
  <si>
    <t>Geotechnical report</t>
  </si>
  <si>
    <t>Owner cost breakdown (soft costs)</t>
  </si>
  <si>
    <t>Contract cost breakdown and scope of work</t>
  </si>
  <si>
    <t>Component specifications and “cut sheets”</t>
  </si>
  <si>
    <t>Site plan- both existing and proposed</t>
  </si>
  <si>
    <t>Floor plans- both existing and proposed</t>
  </si>
  <si>
    <t>List age and condition of various building components such as roofs, walls, doors, windows, kitchen cabinets, plumbing and mechanical equipment, carpet,  appliances, insulation, etc. (i.e., unit survey)</t>
  </si>
  <si>
    <t>Structural and termite reports</t>
  </si>
  <si>
    <t>Environmental report (Phase I FNMA minimum)</t>
  </si>
  <si>
    <t xml:space="preserve">Outline any A &amp; E items that do not meet the VHDA's Design and Construction requirements </t>
  </si>
  <si>
    <t xml:space="preserve">Phase I Environmental </t>
  </si>
  <si>
    <r>
      <t>2.  Renovations to Existing Properties</t>
    </r>
    <r>
      <rPr>
        <sz val="11"/>
        <rFont val="Calibri"/>
        <family val="2"/>
        <scheme val="minor"/>
      </rPr>
      <t xml:space="preserve"> -- Submission Requirements</t>
    </r>
  </si>
  <si>
    <r>
      <t xml:space="preserve">1.  New Construction -- </t>
    </r>
    <r>
      <rPr>
        <sz val="11"/>
        <rFont val="Calibri"/>
        <family val="2"/>
        <scheme val="minor"/>
      </rPr>
      <t>Submission Requirements:</t>
    </r>
  </si>
  <si>
    <t>3BR, 3.5BA</t>
  </si>
  <si>
    <t>PWD - Non Specific</t>
  </si>
  <si>
    <t>PWD - HIV</t>
  </si>
  <si>
    <t>PWD - Mental</t>
  </si>
  <si>
    <t>PWD - Physical</t>
  </si>
  <si>
    <t>PWD - Substance Abuse</t>
  </si>
  <si>
    <t>Population Target: Mapping</t>
  </si>
  <si>
    <t>Population Target Set-up</t>
  </si>
  <si>
    <t>TC Type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</si>
  <si>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</si>
  <si>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</si>
  <si>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</si>
  <si>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</si>
  <si>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</si>
  <si>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</si>
  <si>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</si>
  <si>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</si>
  <si>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</si>
  <si>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</si>
  <si>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</si>
  <si>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</si>
  <si>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</si>
  <si>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</si>
  <si>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</si>
  <si>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</si>
  <si>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</si>
  <si>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</si>
  <si>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</si>
  <si>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</si>
  <si>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</si>
  <si>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</si>
  <si>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</si>
  <si>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</si>
  <si>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</si>
  <si>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</si>
  <si>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</si>
  <si>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</si>
  <si>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</si>
  <si>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</si>
  <si>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</si>
  <si>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</si>
  <si>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</si>
  <si>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</si>
  <si>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</si>
  <si>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</si>
  <si>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</si>
  <si>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</si>
  <si>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</si>
  <si>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</si>
  <si>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</si>
  <si>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</si>
  <si>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</si>
  <si>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</si>
  <si>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</si>
  <si>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VT</t>
  </si>
  <si>
    <t>WA</t>
  </si>
  <si>
    <t>WI</t>
  </si>
  <si>
    <t>WV</t>
  </si>
  <si>
    <t>WY</t>
  </si>
  <si>
    <t>Development Cost Analysis</t>
  </si>
  <si>
    <t>Deal Name</t>
  </si>
  <si>
    <t xml:space="preserve">   TOTAL SOURCES</t>
  </si>
  <si>
    <t>USES OF FUNDS</t>
  </si>
  <si>
    <t>Cost</t>
  </si>
  <si>
    <t>General Requirements, Overhead &amp; Profit</t>
  </si>
  <si>
    <t>Owner Soft Costs</t>
  </si>
  <si>
    <t xml:space="preserve">   TOTAL USES</t>
  </si>
  <si>
    <t>SUMMARY</t>
  </si>
  <si>
    <t>EQUITY INVESTMENT</t>
  </si>
  <si>
    <t>Debt Coverage Ratio</t>
  </si>
  <si>
    <t>Gross Square Footage</t>
  </si>
  <si>
    <t xml:space="preserve">Estimated Value </t>
  </si>
  <si>
    <t>Permanent Debt (VHDA)</t>
  </si>
  <si>
    <t>Expected Fees</t>
  </si>
  <si>
    <t>Permanent Debt (Other)</t>
  </si>
  <si>
    <t>Avg Sq Ft Per Unit</t>
  </si>
  <si>
    <t>Equity Required</t>
  </si>
  <si>
    <t>Debt Per Unit</t>
  </si>
  <si>
    <t xml:space="preserve">Equity Sources </t>
  </si>
  <si>
    <t xml:space="preserve">Construction Funding </t>
  </si>
  <si>
    <t>Existing Mortgages (not incl. in Sources)</t>
  </si>
  <si>
    <t>CONTRACTOR HARD COSTS</t>
  </si>
  <si>
    <t>Details on</t>
  </si>
  <si>
    <t>1BR</t>
  </si>
  <si>
    <t>Income Tab</t>
  </si>
  <si>
    <t>2BR</t>
  </si>
  <si>
    <t>3BR</t>
  </si>
  <si>
    <t>4+BR</t>
  </si>
  <si>
    <t>Total Income</t>
  </si>
  <si>
    <t xml:space="preserve">Vacancy </t>
  </si>
  <si>
    <t>Credit Loss</t>
  </si>
  <si>
    <t>Estimated Gross Income</t>
  </si>
  <si>
    <t>OWNER SOFT COSTS</t>
  </si>
  <si>
    <t>CASH FLOW</t>
  </si>
  <si>
    <t>Estimated Gross Income (EGI)</t>
  </si>
  <si>
    <t>Operating Expenses</t>
  </si>
  <si>
    <t>Cash Distribution</t>
  </si>
  <si>
    <t>Loan to Value</t>
  </si>
  <si>
    <t>TOTAL DEVELOPMENT COST</t>
  </si>
  <si>
    <t>Total Development Cost</t>
  </si>
  <si>
    <t xml:space="preserve">Total Equity </t>
  </si>
  <si>
    <t>UNIT TYPE(BR)</t>
  </si>
  <si>
    <t>Annual Rental Income</t>
  </si>
  <si>
    <t>Mixed Income</t>
  </si>
  <si>
    <t>Mixed Use</t>
  </si>
  <si>
    <t>b.  Type of Loan:</t>
  </si>
  <si>
    <t>c.  Purpose of Financing:</t>
  </si>
  <si>
    <t xml:space="preserve">ii.  If Const/Perm, contract period in months? </t>
  </si>
  <si>
    <t>Rate</t>
  </si>
  <si>
    <t>Term</t>
  </si>
  <si>
    <t>Test B37</t>
  </si>
  <si>
    <t>Property has direct access from a Public Road.</t>
  </si>
  <si>
    <t>7. Include any documents related to Condominium or Homeowners Association or PUD.</t>
  </si>
  <si>
    <t>Rental Housing</t>
  </si>
  <si>
    <t>Est. Quantity per Month</t>
  </si>
  <si>
    <t>Amount per Type</t>
  </si>
  <si>
    <t>Total Contractor's Hard Costs</t>
  </si>
  <si>
    <t xml:space="preserve">    Total Contractor's Hard Costs</t>
  </si>
  <si>
    <t>Dev Fees &amp; Non VHDA Costs</t>
  </si>
  <si>
    <t xml:space="preserve">Developer Fee </t>
  </si>
  <si>
    <t>Other Non VHDA Costs</t>
  </si>
  <si>
    <t>Owners Costs</t>
  </si>
  <si>
    <t>Total Contractors Costs</t>
  </si>
  <si>
    <t>See Tenant tab for details</t>
  </si>
  <si>
    <t xml:space="preserve">Will this property be Mixed Use (containing commercial space)? </t>
  </si>
  <si>
    <t>(if available.  Must be provided at commitment)</t>
  </si>
  <si>
    <t xml:space="preserve">Location Description (include street intersections) - If scattered sites, list all addresses. </t>
  </si>
  <si>
    <t>If scattered sites, indicate most common type.</t>
  </si>
  <si>
    <t>2.  Map showing location of subject property and all comparable properties</t>
  </si>
  <si>
    <t>4. Relocation plan and budget (for rehabilitation properties)</t>
  </si>
  <si>
    <t>Excel Copy of this application</t>
  </si>
  <si>
    <t>Developer's Proposal</t>
  </si>
  <si>
    <t>Borrower Tab</t>
  </si>
  <si>
    <t>Team Tab</t>
  </si>
  <si>
    <t>Site Tab</t>
  </si>
  <si>
    <t>Bldg Tab</t>
  </si>
  <si>
    <t>Marketing Tab</t>
  </si>
  <si>
    <t>Arch. Tab</t>
  </si>
  <si>
    <t>Exhibits</t>
  </si>
  <si>
    <t>Signed State of Mortgagor</t>
  </si>
  <si>
    <t>Previous Participation Certification</t>
  </si>
  <si>
    <t>Organization Information to include with your application:</t>
  </si>
  <si>
    <t>Provide the following Neighborhood Information with your application:</t>
  </si>
  <si>
    <t>Provide the following Site Information with your application:</t>
  </si>
  <si>
    <t>Solar</t>
  </si>
  <si>
    <t>Provide Utility Company Expense Letters with your application.</t>
  </si>
  <si>
    <t>Other ?</t>
  </si>
  <si>
    <t>Provide the following Market Information with your application:</t>
  </si>
  <si>
    <t xml:space="preserve">Provide the following Property Management Information with your application: </t>
  </si>
  <si>
    <t>Is property within a QCT?</t>
  </si>
  <si>
    <t>(a) 20% at 50% AMI AFS, 80% at 150% AMI</t>
  </si>
  <si>
    <t>(b) 40% at 60% AMI AFS, 60% at 150% AMI</t>
  </si>
  <si>
    <t>THIS PAGE IS DISPLAY ONLY</t>
  </si>
  <si>
    <t>Use Whole Numbers only</t>
  </si>
  <si>
    <t>Level of Change</t>
  </si>
  <si>
    <t xml:space="preserve">4% and 9% </t>
  </si>
  <si>
    <t>6BR or More</t>
  </si>
  <si>
    <t>1/2% for processing fee [all loans] due prior to commitment.</t>
  </si>
  <si>
    <t>Not to exceed 90%.</t>
  </si>
  <si>
    <t>1/2% for permanent or forward or participation financing fee.</t>
  </si>
  <si>
    <t>(Click here for Approved Broker List)</t>
  </si>
  <si>
    <t xml:space="preserve">Proposals accepted only if submitted through an approved mortgage broker.  </t>
  </si>
  <si>
    <t>(Click here for Cost Certification guide)</t>
  </si>
  <si>
    <t>A&amp;E</t>
  </si>
  <si>
    <t xml:space="preserve">All construction/permanent loans require an owner's contingency:  5% of hard costs for new construction; 8% of hard costs for acq/rehab or adaptive use. </t>
  </si>
  <si>
    <t xml:space="preserve">Projects with loans &lt;$1.0 M require Transaction Screen Process (TSP); Projects with loans &gt;$1M require Environmental Site Assessment (ESA) </t>
  </si>
  <si>
    <t>(Click here for Enviromental Guidelines)</t>
  </si>
  <si>
    <t>(Click here for Today's Rate Sheet)</t>
  </si>
  <si>
    <t xml:space="preserve">For questions, who should we contact? </t>
  </si>
  <si>
    <t>VHDA Tax Exempt*</t>
  </si>
  <si>
    <t>1 1/2% for construction/permanent and gap financing up to 7.5 million</t>
  </si>
  <si>
    <t>Stand by Fees</t>
  </si>
  <si>
    <t xml:space="preserve">Financing Fees are due upon acceptance of commitment. </t>
  </si>
  <si>
    <t>Stand by fees due upon acceptance of Commitment and held until loan post-closing items have been submitted.  Stand By fees are calculated as 3% of the loan amount less the sum of processing and financing fees.</t>
  </si>
  <si>
    <t>Financing Fee (Construction/Gap) over 7.5M</t>
  </si>
  <si>
    <t>Formula: Calculates Construction Financing Fee</t>
  </si>
  <si>
    <t>Is Loan Amount over 7.5 Million?</t>
  </si>
  <si>
    <t>Fee for amount 7,500,000 and less</t>
  </si>
  <si>
    <t>Fee for amount over 7,500,000</t>
  </si>
  <si>
    <t>Flat Rate</t>
  </si>
  <si>
    <t>0.5% on Permanent Forward of Permanent Immediate</t>
  </si>
  <si>
    <t>1.5% on Construction/Permanent and Gap Financing up to 7.5 million</t>
  </si>
  <si>
    <t>Pre Development Loan</t>
  </si>
  <si>
    <t>.625% on remainder of Construction/Permanent loan funds over 7.5 million</t>
  </si>
  <si>
    <r>
      <t>4.</t>
    </r>
    <r>
      <rPr>
        <sz val="11"/>
        <color theme="1"/>
        <rFont val="Calibri"/>
        <family val="2"/>
        <scheme val="minor"/>
      </rPr>
      <t>   Contain 6 or more units in the same locally-designated revitalization area.</t>
    </r>
  </si>
  <si>
    <r>
      <t>3.</t>
    </r>
    <r>
      <rPr>
        <sz val="11"/>
        <color theme="1"/>
        <rFont val="Calibri"/>
        <family val="2"/>
        <scheme val="minor"/>
      </rPr>
      <t>   The project must be receiving leveraged funds from CDBG, HOME, RHA or other local financial support. Local tax abatement will not be considered eligible as “other local financial support.” Such leveraged financial support should directly support the development budget of the proposed project and average at least $1,000 per unit in a REACH-assisted project.</t>
    </r>
  </si>
  <si>
    <r>
      <t>2.</t>
    </r>
    <r>
      <rPr>
        <sz val="11"/>
        <color theme="1"/>
        <rFont val="Calibri"/>
        <family val="2"/>
        <scheme val="minor"/>
      </rPr>
      <t xml:space="preserve">   Located in a Census Tract area where the population does </t>
    </r>
    <r>
      <rPr>
        <b/>
        <u/>
        <sz val="11"/>
        <color theme="1"/>
        <rFont val="Calibri"/>
        <family val="2"/>
        <scheme val="minor"/>
      </rPr>
      <t>not</t>
    </r>
    <r>
      <rPr>
        <sz val="11"/>
        <color theme="1"/>
        <rFont val="Calibri"/>
        <family val="2"/>
        <scheme val="minor"/>
      </rPr>
      <t xml:space="preserve"> exceed a poverty level of 40% in order to mitigate the concentration of poverty in a community.</t>
    </r>
  </si>
  <si>
    <r>
      <t>1.</t>
    </r>
    <r>
      <rPr>
        <sz val="11"/>
        <color theme="1"/>
        <rFont val="Calibri"/>
        <family val="2"/>
        <scheme val="minor"/>
      </rPr>
      <t>   Located in a locally designated revitalization area. Eligible areas include those prescribed under Title 36 of the Code of Virginia as well as State Enterprise Zone, Virginia Main Street, and HUD NRSA designations. Such local designations shall include areas identified by incorporated towns, independent cities, or counties.</t>
    </r>
  </si>
  <si>
    <t>Projects located in non-rural communities must meet the following criteria:</t>
  </si>
  <si>
    <t>Entitled Communities</t>
  </si>
  <si>
    <r>
      <t>2.</t>
    </r>
    <r>
      <rPr>
        <sz val="11"/>
        <color theme="1"/>
        <rFont val="Calibri"/>
        <family val="2"/>
        <scheme val="minor"/>
      </rPr>
      <t>         Contain four or more units in the same locally designated revitalization area.</t>
    </r>
  </si>
  <si>
    <r>
      <t>1.</t>
    </r>
    <r>
      <rPr>
        <sz val="11"/>
        <color theme="1"/>
        <rFont val="Calibri"/>
        <family val="2"/>
        <scheme val="minor"/>
      </rPr>
      <t>         Located in a locally designated revitalization area.  Eligible areas include  (but not necessarily limited to) those prescribed under Title 36 of the Code   of Virginia as well as State Enterprise Zone and Virginia Main Street designations. Such local designations shall include areas identified by incorporated towns, independent cities, or counties.</t>
    </r>
  </si>
  <si>
    <t>Projects located in non-entitled communities must meet the following criteria:</t>
  </si>
  <si>
    <t>Non - Entitled Communities</t>
  </si>
  <si>
    <t xml:space="preserve">The Rental Housing REACH program is designed to support the revitalization investment aspirations related to affordable rental housing in both rural and non- rural communities. Non-entitled communities typically include unincorporated places in counties as well as incorporated towns and small cities. Entitled communities typically include the urbanized metropolitan areas, larger cities, and suburban jurisdictions including counties. The non-entitled communities generally access such HUD resources through the Virginia Department of Housing and Community Development (DHCD). The entitled communities often receive community development and housing funds through a direct relationship with HUD involving programs such as CDBG and HOME. </t>
  </si>
  <si>
    <t>ELIGIBILITY REQUIREMENTS</t>
  </si>
  <si>
    <t>The Rental Housing REACH program is designed to support local revitalization efforts in cases where there exists a clearly defined area established by the locality to focus investment as part of community restoration efforts. The size of such defined areas typically reflects unique local needs.</t>
  </si>
  <si>
    <t>While this is not an exhaustive list of revitalization related designations, this list illustrates a diverse array of approaches to addressing local needs.</t>
  </si>
  <si>
    <r>
      <t>4.</t>
    </r>
    <r>
      <rPr>
        <sz val="11"/>
        <color theme="1"/>
        <rFont val="Calibri"/>
        <family val="2"/>
        <scheme val="minor"/>
      </rPr>
      <t>         Neighborhood Revitalization Strategy Area (NRSA) as prescribed by the HUD CDBG Program</t>
    </r>
  </si>
  <si>
    <r>
      <t>3.</t>
    </r>
    <r>
      <rPr>
        <sz val="11"/>
        <color theme="1"/>
        <rFont val="Calibri"/>
        <family val="2"/>
        <scheme val="minor"/>
      </rPr>
      <t>         Virginia Main Street Designation  (DHCD)</t>
    </r>
  </si>
  <si>
    <r>
      <t>2.</t>
    </r>
    <r>
      <rPr>
        <sz val="11"/>
        <color theme="1"/>
        <rFont val="Calibri"/>
        <family val="2"/>
        <scheme val="minor"/>
      </rPr>
      <t>         State Enterprise Zone (DHCD)</t>
    </r>
  </si>
  <si>
    <r>
      <t>1.</t>
    </r>
    <r>
      <rPr>
        <sz val="11"/>
        <color theme="1"/>
        <rFont val="Calibri"/>
        <family val="2"/>
        <scheme val="minor"/>
      </rPr>
      <t>         Redevelopment Area, Conservation District, and Rehabilitation Areas as prescribed in Title 36 of the Code of  Virginia</t>
    </r>
  </si>
  <si>
    <t>Revitalization is a planned process that strengthens economically impacted communities through local public and private partnerships which stimulate investment in sustainable community development. Such local partnerships can  best identify and develop local solutions to address local challenges and opportunities. These partnerships typically leverage investment and support from  the State and Federal government. As part of the local revitalization planning process, a specific area is identified and mapped in order to establish the targeted investment boundaries. In the Commonwealth of Virginia, several designations address local revitalization aspirations:</t>
  </si>
  <si>
    <t xml:space="preserve">REVITALIZATION  </t>
  </si>
  <si>
    <t>HOUSING FOR THE PHYSICALLY DISABLED COMMUNITIES</t>
  </si>
  <si>
    <t>The following eligibility requirements were structured to support non-profit and governmental entities with a history and capacity for serving the homeless. The Service/Care Providers must demonstrate proper licensing, partnering, planning and locality backing to address this critical housing need with an emphasis on permanent supportive housing.</t>
  </si>
  <si>
    <r>
      <t xml:space="preserve">The Rental Housing </t>
    </r>
    <r>
      <rPr>
        <b/>
        <sz val="11"/>
        <color rgb="FF000000"/>
        <rFont val="Calibri"/>
        <family val="2"/>
        <scheme val="minor"/>
      </rPr>
      <t>R</t>
    </r>
    <r>
      <rPr>
        <sz val="11"/>
        <color rgb="FF000000"/>
        <rFont val="Calibri"/>
        <family val="2"/>
        <scheme val="minor"/>
      </rPr>
      <t xml:space="preserve">esources </t>
    </r>
    <r>
      <rPr>
        <b/>
        <sz val="11"/>
        <color rgb="FF000000"/>
        <rFont val="Calibri"/>
        <family val="2"/>
        <scheme val="minor"/>
      </rPr>
      <t>E</t>
    </r>
    <r>
      <rPr>
        <sz val="11"/>
        <color rgb="FF000000"/>
        <rFont val="Calibri"/>
        <family val="2"/>
        <scheme val="minor"/>
      </rPr>
      <t xml:space="preserve">nabling </t>
    </r>
    <r>
      <rPr>
        <b/>
        <sz val="11"/>
        <color rgb="FF000000"/>
        <rFont val="Calibri"/>
        <family val="2"/>
        <scheme val="minor"/>
      </rPr>
      <t>A</t>
    </r>
    <r>
      <rPr>
        <sz val="11"/>
        <color rgb="FF000000"/>
        <rFont val="Calibri"/>
        <family val="2"/>
        <scheme val="minor"/>
      </rPr>
      <t xml:space="preserve">ffordable </t>
    </r>
    <r>
      <rPr>
        <b/>
        <sz val="11"/>
        <color rgb="FF000000"/>
        <rFont val="Calibri"/>
        <family val="2"/>
        <scheme val="minor"/>
      </rPr>
      <t>C</t>
    </r>
    <r>
      <rPr>
        <sz val="11"/>
        <color rgb="FF000000"/>
        <rFont val="Calibri"/>
        <family val="2"/>
        <scheme val="minor"/>
      </rPr>
      <t xml:space="preserve">ommunity </t>
    </r>
    <r>
      <rPr>
        <b/>
        <sz val="11"/>
        <color rgb="FF000000"/>
        <rFont val="Calibri"/>
        <family val="2"/>
        <scheme val="minor"/>
      </rPr>
      <t>H</t>
    </r>
    <r>
      <rPr>
        <sz val="11"/>
        <color rgb="FF000000"/>
        <rFont val="Calibri"/>
        <family val="2"/>
        <scheme val="minor"/>
      </rPr>
      <t xml:space="preserve">ousing (REACH) program is designed to address permanent mortgage financing for a variety of rental housing opportunities and provides financing at a below market interest rate.   </t>
    </r>
  </si>
  <si>
    <t>Exhibit 4: REACH Program Requirements for Strategic Markets Lending</t>
  </si>
  <si>
    <t>Advertisement</t>
  </si>
  <si>
    <t>Other Developer</t>
  </si>
  <si>
    <t>I'm a current customer</t>
  </si>
  <si>
    <t>Elderly - Non Specific</t>
  </si>
  <si>
    <t>Homeless - Chronic</t>
  </si>
  <si>
    <t>Elderly 55+</t>
  </si>
  <si>
    <t>Homeless - Other</t>
  </si>
  <si>
    <t>Elderly 62+</t>
  </si>
  <si>
    <t>Elderly 65+</t>
  </si>
  <si>
    <t>Elderly Frail</t>
  </si>
  <si>
    <t xml:space="preserve">If Other, please describe: </t>
  </si>
  <si>
    <t>Conference / Seminar</t>
  </si>
  <si>
    <t>News Source</t>
  </si>
  <si>
    <t>Banker / Broker</t>
  </si>
  <si>
    <t>30%</t>
  </si>
  <si>
    <t>40%</t>
  </si>
  <si>
    <t>50%</t>
  </si>
  <si>
    <t>60%</t>
  </si>
  <si>
    <t>80%</t>
  </si>
  <si>
    <t>150%</t>
  </si>
  <si>
    <t>Letters of Credit / Bond Premiums</t>
  </si>
  <si>
    <t>Total Other Costs</t>
  </si>
  <si>
    <t>Developer Fee</t>
  </si>
  <si>
    <t>DROPDOWNS</t>
  </si>
  <si>
    <t>Type of Loan (sources)</t>
  </si>
  <si>
    <t>Purpose of Financing (Sources)</t>
  </si>
  <si>
    <t xml:space="preserve">VHDA Taxable </t>
  </si>
  <si>
    <t>REACH</t>
  </si>
  <si>
    <t>Short Term Financing</t>
  </si>
  <si>
    <t>Total Per Unit</t>
  </si>
  <si>
    <t>Owner Equity</t>
  </si>
  <si>
    <t>AHIF</t>
  </si>
  <si>
    <t>Seller Note</t>
  </si>
  <si>
    <t>Sponsor Loan</t>
  </si>
  <si>
    <t>TOTAL SOURCES DURING CONSTRUCTION</t>
  </si>
  <si>
    <t xml:space="preserve">DURING CONSTRUCTION </t>
  </si>
  <si>
    <t>Total Sources during Construction</t>
  </si>
  <si>
    <t>VHDA REACH</t>
  </si>
  <si>
    <t>VHDA Funds Types</t>
  </si>
  <si>
    <t xml:space="preserve">Funding from any other lender during construction : provide detail </t>
  </si>
  <si>
    <t>Any other Tax Credits</t>
  </si>
  <si>
    <t>Total Other Lender</t>
  </si>
  <si>
    <t>Will any funding above be provided by Rural Development?</t>
  </si>
  <si>
    <t xml:space="preserve">Any other Equity Funding Sources Used during Construction </t>
  </si>
  <si>
    <t>Tax Credit Proceeds:  List all proceeds expected from Tax Credit Programs (include any deferred portion of Developer Fee)</t>
  </si>
  <si>
    <t>LIHTC Proceeds</t>
  </si>
  <si>
    <t>Federal Historic Tax Credit Proceeds</t>
  </si>
  <si>
    <t>State Historic Tax Credit Proceeds</t>
  </si>
  <si>
    <t>Total Other Lender Debt</t>
  </si>
  <si>
    <t>Construction Funding</t>
  </si>
  <si>
    <t>Permanent Funding</t>
  </si>
  <si>
    <t>Additional Equity Required</t>
  </si>
  <si>
    <t>70%</t>
  </si>
  <si>
    <t>Major Data updates</t>
  </si>
  <si>
    <t>Virginia Housing</t>
  </si>
  <si>
    <t>Rental Housing Loan Application</t>
  </si>
  <si>
    <t>for the accuracy of the calculations.  Check your application for correctness and completeness before</t>
  </si>
  <si>
    <t xml:space="preserve">Virginia Housing assumes no responsibility for any problems incurred in using this spreadsheet or </t>
  </si>
  <si>
    <t xml:space="preserve">If you have any questions, please contact the Viginia Housing Rental Housing Development Department. </t>
  </si>
  <si>
    <t>Directory is available at</t>
  </si>
  <si>
    <t>MULTIFAMILY DEVELOPMENT STAFF DIRECTORY</t>
  </si>
  <si>
    <t xml:space="preserve">Virginia Housing Rental Housing Loan Application </t>
  </si>
  <si>
    <t>(Leave TIN blank if not available.  Must be provided prior to Closing)</t>
  </si>
  <si>
    <t xml:space="preserve">Virginia Housing reserves the right to waive any defined requirement contained in this document in the event that the Executive Director determines the proposed housing initiative supports Virginia Housing's intent. </t>
  </si>
  <si>
    <t>This program is a permanent mortgage financing initiative intended to bring new affordable rental units into service or to preserve existing subsidized rental units. Rental Housing REACH is not intended to serve as a product for the refinancing of existing rental housing units nor is it intended to provide construction or interim acquisition/rehabilitation financing for rental units.   Applicants seeking resources to refinance existing rental units or seeking construction/permanent financing should refer to Virginia Housing Rental Programs financed with Taxable Bonds outlined on www.virginiahousing.com.   Virginia Housing is committed to quality rental housing opportunities and has created construction standards which must be addressed by applicants. Therefore, it is critical that applicants consult with Virginia Housing prior to initiation of unit construction or rehabilitation to ensure that the units meet the specified standards in order to ultimately receive permanent mortgage  financing.</t>
  </si>
  <si>
    <r>
      <t xml:space="preserve">Virginia Housing is committed to finding a permanent solution to ending homelessness. Rental Housing REACH provides affordable financing options for housing that targets "chronically homeless" people or </t>
    </r>
    <r>
      <rPr>
        <b/>
        <u/>
        <sz val="11"/>
        <color theme="1"/>
        <rFont val="Calibri"/>
        <family val="2"/>
        <scheme val="minor"/>
      </rPr>
      <t>persons who are at risk of becoming chronically homeless</t>
    </r>
    <r>
      <rPr>
        <sz val="11"/>
        <color theme="1"/>
        <rFont val="Calibri"/>
        <family val="2"/>
        <scheme val="minor"/>
      </rPr>
      <t xml:space="preserve"> such as persons with dual diagnosis of addiction and mental health issues, children aging out of foster care and homeless veterans. Chronically homeless individuals are defined as "an unaccompanied homeless individual with a disabling condition who has either been continuously homeless for a year or more, or has had at least four episodes of homelessness in the past three years.”</t>
    </r>
  </si>
  <si>
    <r>
      <t xml:space="preserve">Virginia Housing is committed to designing programs and products that provide developers the means to build accessible, affordable places for people with disabilities to live. More importantly Virginia Housing is committed to offering products that encourage a variety of  housing alternatives that provide for choice and self-determination for people with disabilities while integrating housing into livable communities with diversity and appropriate community supports to allow people with disabilities to live as independently as is possible. The Authority has adopted the </t>
    </r>
    <r>
      <rPr>
        <u/>
        <sz val="11"/>
        <color theme="1"/>
        <rFont val="Calibri"/>
        <family val="2"/>
        <scheme val="minor"/>
      </rPr>
      <t xml:space="preserve">definition of Disability  </t>
    </r>
    <r>
      <rPr>
        <sz val="11"/>
        <color theme="1"/>
        <rFont val="Calibri"/>
        <family val="2"/>
        <scheme val="minor"/>
      </rPr>
      <t>from The Americans with Disabilities Act (ADA): An individual is considered to have a "disability"  if he or she has a physical or mental impairment that substantially limits   one or more major life activities, has a record of such an impairment, or is regarded   as having such an impairment. Persons discriminated against because they have a known association or relationships with an individual with a disability are also protected.  Units must be independent living apartments with at least 25% of the units serve individuals with physical disabilities and are accessible using Universal Design (UD) features.  If the facility provides supportive services, either appropriate license or provisional license is required.</t>
    </r>
  </si>
  <si>
    <t>Explain how information and rental applications are to be made available to the public prior to the opening of the development (or once this existing development becomes subject to the applicable Virginia Housing income  restrictions).</t>
  </si>
  <si>
    <t xml:space="preserve">Will you be income averaging under the LIHTC program? </t>
  </si>
  <si>
    <t xml:space="preserve">The above states that the % of units listed will be occupied by or held available for occupancy by individuals or families whose Adjusted Family Incomes, as determined in accordance with Virginia Housing's Rules and Regulations in effect on the date of such determination, do not exceed the % of area median gross income as then determined by Virginia Housing as of the date of their initial occupancy of such units. </t>
  </si>
  <si>
    <t xml:space="preserve">The Owner shall obtain and verify annual gross income and other criteria of eligibility upon move-in/initial certification from each tenant of the Development.  Owners are required to recertify the households annual income annually or every three years depending on the Virginia Housing loan or applicable program guidelines. </t>
  </si>
  <si>
    <t>REACH Only</t>
  </si>
  <si>
    <t xml:space="preserve">1.  Rental comparable form (and map) - complete form for each comparable property.  </t>
  </si>
  <si>
    <t>Form available on Virginiahousing.com</t>
  </si>
  <si>
    <t>5. Virginia Housing Certified Management Agent?</t>
  </si>
  <si>
    <t>6. There is an identity of interest between Mortgagor and Property Manager.</t>
  </si>
  <si>
    <t xml:space="preserve">DO NOT COPY AND PASTE!!!!  Fill tool is allowed. </t>
  </si>
  <si>
    <t>Access to Public Transportation?</t>
  </si>
  <si>
    <t># of Employee/Exempt Units</t>
  </si>
  <si>
    <t>Other2?</t>
  </si>
  <si>
    <t>Other3?</t>
  </si>
  <si>
    <t>Other1?</t>
  </si>
  <si>
    <t xml:space="preserve">If description, then true.  </t>
  </si>
  <si>
    <t>Total Development Costs less</t>
  </si>
  <si>
    <t>Dev Fees &amp; Other Costs not funded by Virginia Housing</t>
  </si>
  <si>
    <t xml:space="preserve">Local Funding </t>
  </si>
  <si>
    <t xml:space="preserve">None to be taken until permanent loan conversion, then not limited by Virginia Housing. </t>
  </si>
  <si>
    <t xml:space="preserve">How did you hear about the Rental Housing Lending Program at Virginia Housing? </t>
  </si>
  <si>
    <t>Total Virginia Housing Funding</t>
  </si>
  <si>
    <t>Total Permanent Virginia Housing Funding</t>
  </si>
  <si>
    <t>Total Non Virginia Housing Debt</t>
  </si>
  <si>
    <t>Virginia Housing Fees Expected</t>
  </si>
  <si>
    <t>Non Virginia Housing Permanent Debt</t>
  </si>
  <si>
    <t>Virginia Housing Funding:  What type of funding is being requested from Virginia Housing?</t>
  </si>
  <si>
    <t>a.  Is this a new deal/property to Virginia Housing?</t>
  </si>
  <si>
    <t>Virginia Housing Funds Required for Construction</t>
  </si>
  <si>
    <t>Total Virginia Housing Construction Funding</t>
  </si>
  <si>
    <t>Error: Market units but not Mixed Income?</t>
  </si>
  <si>
    <t xml:space="preserve">d. Does this deal have a Pre Development Loan from Virginia Housing currently? </t>
  </si>
  <si>
    <t xml:space="preserve">Qualified MAI or SRPA appraiser that is acceptable to the Authority where Virginia Housing must be an intended user. </t>
  </si>
  <si>
    <t>Property subject to any access or cross easements?</t>
  </si>
  <si>
    <t xml:space="preserve">if true, please </t>
  </si>
  <si>
    <t xml:space="preserve">describe: </t>
  </si>
  <si>
    <t>Submit in Subfolders</t>
  </si>
  <si>
    <t>PDF version of Application with applicable signatures</t>
  </si>
  <si>
    <t>Homeowner's Association Documents (if applicable)</t>
  </si>
  <si>
    <t>Site Information  (see Site Tab for full list)</t>
  </si>
  <si>
    <t>Neighborhood Information (see Site Tab for full list)</t>
  </si>
  <si>
    <t>Organizational Information (see Borrower Tab for full list)</t>
  </si>
  <si>
    <t xml:space="preserve">4.  Current zoning certificates </t>
  </si>
  <si>
    <t>Ground Lease Documents (if applicable)</t>
  </si>
  <si>
    <t>Other Lender Term Sheets and Commitments</t>
  </si>
  <si>
    <t>Sources Tab</t>
  </si>
  <si>
    <t>Please provide other lender term sheets and commitments</t>
  </si>
  <si>
    <t>New Construction Information (if applicable) - See Arch tab for full list</t>
  </si>
  <si>
    <t>Rehabilitation Information ( if applicable) - see Arch tab for full list</t>
  </si>
  <si>
    <t>If this is a supportive housing development offering beds instead of units, how many beds are proposed?</t>
  </si>
  <si>
    <t>Anticipated Placed in Service Date</t>
  </si>
  <si>
    <t xml:space="preserve">Virginia Housing approved management entity required.  </t>
  </si>
  <si>
    <t>(Click here for Certified Management details)</t>
  </si>
  <si>
    <t>Proffers documentation (if applicable)</t>
  </si>
  <si>
    <t>Will the development be subject to Proffers?</t>
  </si>
  <si>
    <t xml:space="preserve">If true, please provide documentation.  </t>
  </si>
  <si>
    <t>Project Based Voucher (PBV)</t>
  </si>
  <si>
    <t>Version 5.0</t>
  </si>
  <si>
    <t>Updated Logos/VHDA wording</t>
  </si>
  <si>
    <t>Updated Checklist</t>
  </si>
  <si>
    <t>Updated Instruction for Procorem</t>
  </si>
  <si>
    <t>Conditional Formatting to hide many months if the type doesn't equal right option</t>
  </si>
  <si>
    <t>Sources</t>
  </si>
  <si>
    <t>Dev Info</t>
  </si>
  <si>
    <t>Data validate Phone number</t>
  </si>
  <si>
    <t>Add link to HUD QCT page</t>
  </si>
  <si>
    <t>Data validate year built and year rehab</t>
  </si>
  <si>
    <t>Update comments on LI and LIHTC Units</t>
  </si>
  <si>
    <t>Check Error messages</t>
  </si>
  <si>
    <t>(Link to HUD QCT Map)</t>
  </si>
  <si>
    <t>Update wording on #13 re: Beds</t>
  </si>
  <si>
    <t>Added new field PIS by year of allocation/new notes</t>
  </si>
  <si>
    <t>updated Rental Assistance list/added place for notes</t>
  </si>
  <si>
    <t>List authorized signers and what entity they represent</t>
  </si>
  <si>
    <t>Entity</t>
  </si>
  <si>
    <t>Borrower</t>
  </si>
  <si>
    <t>Added new #7 for authorized signers</t>
  </si>
  <si>
    <t xml:space="preserve">Increase identity of interest explanation box. </t>
  </si>
  <si>
    <t># of Parking Spaces to be provided</t>
  </si>
  <si>
    <t xml:space="preserve">Minimum number of spaces required by locality or zoning ordinance? </t>
  </si>
  <si>
    <t>Site</t>
  </si>
  <si>
    <t>Reword Parking spaces</t>
  </si>
  <si>
    <t>Add min number of spaces per ordinances</t>
  </si>
  <si>
    <t xml:space="preserve">Update wording on Flood Plain with message if true.  </t>
  </si>
  <si>
    <t>Add description for Easement or access</t>
  </si>
  <si>
    <t>Add description for HOA or PUD</t>
  </si>
  <si>
    <t>Reword stablization value</t>
  </si>
  <si>
    <t>Appraised value as completed and stabilized</t>
  </si>
  <si>
    <t>Provide Sales contract or deed and settlement from purchase of site</t>
  </si>
  <si>
    <t xml:space="preserve">if so, describe: </t>
  </si>
  <si>
    <t>Add question about proffers</t>
  </si>
  <si>
    <t>Add question about tax abatements</t>
  </si>
  <si>
    <t>BLDG</t>
  </si>
  <si>
    <t>Remove Commercial space from the standard application</t>
  </si>
  <si>
    <t>REACH only</t>
  </si>
  <si>
    <t>Non VHDA Deal</t>
  </si>
  <si>
    <t>Manufactured Housing</t>
  </si>
  <si>
    <t>20%</t>
  </si>
  <si>
    <t>Manufactured Home Lot</t>
  </si>
  <si>
    <t>Low Rise (1-4)</t>
  </si>
  <si>
    <t>Mid Rise (5-7)</t>
  </si>
  <si>
    <t>High Rise (8+)</t>
  </si>
  <si>
    <t>Update Dropdowns</t>
  </si>
  <si>
    <t>Reworded questions for 14 and 15</t>
  </si>
  <si>
    <t>Add Scatter site question/ describe</t>
  </si>
  <si>
    <t xml:space="preserve">Does this development have scattered sites? </t>
  </si>
  <si>
    <t xml:space="preserve">If True, describe below: </t>
  </si>
  <si>
    <t>Update Utility providers</t>
  </si>
  <si>
    <t>Metered?</t>
  </si>
  <si>
    <t>Meter Dropdown</t>
  </si>
  <si>
    <t>RUBS</t>
  </si>
  <si>
    <t>Submetered</t>
  </si>
  <si>
    <t>Sewer (if separate)</t>
  </si>
  <si>
    <t xml:space="preserve">tenant </t>
  </si>
  <si>
    <t>Income limits/averaging updates</t>
  </si>
  <si>
    <t xml:space="preserve"> </t>
  </si>
  <si>
    <t>Change extended use question</t>
  </si>
  <si>
    <t>Pull Cords (elderly or PWD units)</t>
  </si>
  <si>
    <t>Mrktg</t>
  </si>
  <si>
    <t>Add wood plank flooring to floor type dropdown options</t>
  </si>
  <si>
    <t>Covered or Garage Parking</t>
  </si>
  <si>
    <t>Individual</t>
  </si>
  <si>
    <t>Leasable</t>
  </si>
  <si>
    <t>Sports Activity Court</t>
  </si>
  <si>
    <t>Added Garage type question</t>
  </si>
  <si>
    <t>Correct spelling in Activity Court</t>
  </si>
  <si>
    <t xml:space="preserve">* if utilities are built into rent, there should be an offset in expenses. </t>
  </si>
  <si>
    <t xml:space="preserve">Add note about utilities in rent. </t>
  </si>
  <si>
    <t>Fixed UD error to compare total to UD and if error on percentage</t>
  </si>
  <si>
    <t>Land</t>
  </si>
  <si>
    <r>
      <t xml:space="preserve">Land/Acquisition Costs </t>
    </r>
    <r>
      <rPr>
        <sz val="11"/>
        <rFont val="Calibri"/>
        <family val="2"/>
        <scheme val="minor"/>
      </rPr>
      <t>(must be the lesser of the “as is” value or purchase price )</t>
    </r>
  </si>
  <si>
    <t>CSI02 Existing Conditions/Demolition</t>
  </si>
  <si>
    <t>CSI31 Earthwork</t>
  </si>
  <si>
    <t>CSI33 Site Utilities</t>
  </si>
  <si>
    <t>CSI32 Exterior Improvements (Site Improvements)</t>
  </si>
  <si>
    <t>Elevator types/ # - mapped</t>
  </si>
  <si>
    <t>Hydraulic</t>
  </si>
  <si>
    <t>Traction</t>
  </si>
  <si>
    <t>Pneumatic</t>
  </si>
  <si>
    <t>Hole-less Hydraulic</t>
  </si>
  <si>
    <t>Programs of All-Inclusive Care for the Elderly (PACE)</t>
  </si>
  <si>
    <t>Rental Assistance Demonstration (RAD)</t>
  </si>
  <si>
    <t>Warning: REACH Perm Delay Fee</t>
  </si>
  <si>
    <t>Shared Parking Agreement (if applicable)</t>
  </si>
  <si>
    <t>Flood Insurance and FEMA flood map Documentation (if applicable)</t>
  </si>
  <si>
    <t>Condominium Regime documentation (if applicable)</t>
  </si>
  <si>
    <t xml:space="preserve">Does this property have any of the following environmental conditions?  </t>
  </si>
  <si>
    <t>Do not map these fields,  not necessary</t>
  </si>
  <si>
    <t xml:space="preserve">Do any of the following apply to this property's location? </t>
  </si>
  <si>
    <t>Revitalization</t>
  </si>
  <si>
    <t>Building Permit</t>
  </si>
  <si>
    <t>Staff Determination Letter</t>
  </si>
  <si>
    <t>Local Notifications Dropdown</t>
  </si>
  <si>
    <t xml:space="preserve">Virginia Housing will not close a loan without proof of this requirement.  Must notify Development Officer of how this requirement will be met prior to pricing.  </t>
  </si>
  <si>
    <t>Describe number, construction and uses of non residential buildings:</t>
  </si>
  <si>
    <t xml:space="preserve">Describe any income producing space or equipment not for exclusive use of the residents: </t>
  </si>
  <si>
    <t>Electricity?</t>
  </si>
  <si>
    <t>Metro</t>
  </si>
  <si>
    <t>Bus</t>
  </si>
  <si>
    <t>Train</t>
  </si>
  <si>
    <t>Townhouse (1 story)</t>
  </si>
  <si>
    <t>Townhouse (2+ story)</t>
  </si>
  <si>
    <t>Combination Garden/Townhouse</t>
  </si>
  <si>
    <t>Administrative Fee</t>
  </si>
  <si>
    <t>Pet Fees</t>
  </si>
  <si>
    <t>Pet Rent</t>
  </si>
  <si>
    <t>Parking</t>
  </si>
  <si>
    <t>Storage Units</t>
  </si>
  <si>
    <t>Garages</t>
  </si>
  <si>
    <t>Trash Valet</t>
  </si>
  <si>
    <t>W/D Rental</t>
  </si>
  <si>
    <t>Utility RUBS</t>
  </si>
  <si>
    <t>Contractor's Costs</t>
  </si>
  <si>
    <t>Structures (estimate)</t>
  </si>
  <si>
    <t>Green Building Certfication</t>
  </si>
  <si>
    <t>Virginia Housing Processing Fee</t>
  </si>
  <si>
    <t>Virginia Housing Finance Fee</t>
  </si>
  <si>
    <t>EIN/TIN Confirmation (provide by Closing, if not available at application)</t>
  </si>
  <si>
    <t xml:space="preserve">Hear back from Chris H on Exhibit 4? </t>
  </si>
  <si>
    <t xml:space="preserve">Hear back from Sergio on Arch Tab? </t>
  </si>
  <si>
    <t>Open Items</t>
  </si>
  <si>
    <t xml:space="preserve">added a warning that Perm Forwards more than 18 months may have add'l fees. </t>
  </si>
  <si>
    <t>Error: Perm Funds match sources</t>
  </si>
  <si>
    <t>I.</t>
  </si>
  <si>
    <t>II.</t>
  </si>
  <si>
    <t>Owner Equity Note</t>
  </si>
  <si>
    <t>Error: Fees doesn't match VHDA Sources above</t>
  </si>
  <si>
    <t>Constr.</t>
  </si>
  <si>
    <t xml:space="preserve">Perm. </t>
  </si>
  <si>
    <t>Rules to Cond. Format the Construction section if Perm only, change labels, change warnings based on type</t>
  </si>
  <si>
    <t xml:space="preserve">Is this deal using REACH Funds Only? </t>
  </si>
  <si>
    <t>Added mapped field for PDL?</t>
  </si>
  <si>
    <t>Moved submission details</t>
  </si>
  <si>
    <t xml:space="preserve">Parking Shared ?  (if true, provide documentation) </t>
  </si>
  <si>
    <t xml:space="preserve">If true, what type? </t>
  </si>
  <si>
    <t xml:space="preserve">Provide documentation if applicable. </t>
  </si>
  <si>
    <t xml:space="preserve">What type of Ground Lease is the Property subject to? </t>
  </si>
  <si>
    <t>Ground Lease - Must answer error</t>
  </si>
  <si>
    <t>Add dropdown and error for Ground Leases</t>
  </si>
  <si>
    <t>Property located in a flood zone (If true, flood insurance will be required. )</t>
  </si>
  <si>
    <t>Property subject to Homeowners Association or a Planned Unit Development (PUD) - (if true, provide documentation.)</t>
  </si>
  <si>
    <t>Property subject to Condominium regime (if true, provide documentation.)</t>
  </si>
  <si>
    <t>If private access, indicate who is responsible for maintenance</t>
  </si>
  <si>
    <t>Private access - Description field</t>
  </si>
  <si>
    <t>Map Access to Pub. Transport - Comment &amp; Types</t>
  </si>
  <si>
    <t>Determined by QCT</t>
  </si>
  <si>
    <t>Determined by Resolution</t>
  </si>
  <si>
    <t>Add mapped Revitalization field</t>
  </si>
  <si>
    <t>Hear back from Wally about Congregate services on bldg Tab</t>
  </si>
  <si>
    <t>Move some items around</t>
  </si>
  <si>
    <t>AG - Checking on Signature line and changing wording on Tenants - Goes with Marketing Section L</t>
  </si>
  <si>
    <t>AG - to get back with proposed changes to Amenities and Utilities to get up to 2020</t>
  </si>
  <si>
    <t>Map income averagin question</t>
  </si>
  <si>
    <t>Error: Units don't match total - Rents</t>
  </si>
  <si>
    <t>Error: Units don't make total - income</t>
  </si>
  <si>
    <t>If true, select Garage Type</t>
  </si>
  <si>
    <t xml:space="preserve">3.   </t>
  </si>
  <si>
    <t>Wood Plank</t>
  </si>
  <si>
    <t>Change Flooring to only have the primary question (link to respond to all the units)</t>
  </si>
  <si>
    <t>Added link to Certified Mgt Agent details</t>
  </si>
  <si>
    <t>change reference from SPARC to REACH</t>
  </si>
  <si>
    <t>Updated Guidelines</t>
  </si>
  <si>
    <t xml:space="preserve">Income </t>
  </si>
  <si>
    <t>Move Primary Floor Material to far right, Link Primary Floor Material to Mrktg response</t>
  </si>
  <si>
    <t xml:space="preserve">Types of Other Income </t>
  </si>
  <si>
    <t>Add dropdown to Other Income as a Warning but not a restriction</t>
  </si>
  <si>
    <t>Controlled Access</t>
  </si>
  <si>
    <t>Leasing Office</t>
  </si>
  <si>
    <t>Contact</t>
  </si>
  <si>
    <t xml:space="preserve">Contact: </t>
  </si>
  <si>
    <t>Contact:</t>
  </si>
  <si>
    <t>Engineer Firm</t>
  </si>
  <si>
    <t xml:space="preserve">Team </t>
  </si>
  <si>
    <t>Capture firm name instead of contact</t>
  </si>
  <si>
    <t>  2 - Existing Conditions</t>
  </si>
  <si>
    <t>  02 41 13 - Selective Site Demolition</t>
  </si>
  <si>
    <t>  02 41 16 - Structure Demolition</t>
  </si>
  <si>
    <t>  02 41 19 - Selective Demolition</t>
  </si>
  <si>
    <t>  02 42 00 - Removal and Salvage of Construction Material</t>
  </si>
  <si>
    <t>  02 50 00 - Site Remediation</t>
  </si>
  <si>
    <t>  02 61 00 - Removal and Disposal of Contaminated Soils</t>
  </si>
  <si>
    <t>  02 65 00 - Underground Storage Tank Removal</t>
  </si>
  <si>
    <t>  02 71 00 - Groundwater Treatment</t>
  </si>
  <si>
    <t>  02 72 00 - Water Decontamination</t>
  </si>
  <si>
    <t>  02 82 00 - Asbestos Remediation</t>
  </si>
  <si>
    <t>  02 83 00 - Lead Remediation</t>
  </si>
  <si>
    <t>  02 84 00 - Polychlorinate Biphenyl Remediation</t>
  </si>
  <si>
    <t>  02 87 00 - Biohazard Remediation</t>
  </si>
  <si>
    <t>  3 - Concrete</t>
  </si>
  <si>
    <t>  ---MAINTENANCE AND DEMO of CONCRETE-------------------</t>
  </si>
  <si>
    <t>  03 01 30 - Maintenance of Cast-in-Place Concrete</t>
  </si>
  <si>
    <t>  03 01 40 - Maintenance of Precast Concrete</t>
  </si>
  <si>
    <t>  03 01 50 - Maintenance of Cast Decks and Underlayment</t>
  </si>
  <si>
    <t>  03 01 60 - Maintenance of Grouting</t>
  </si>
  <si>
    <t>  03 05 05 - Selective Demolition for Concrete</t>
  </si>
  <si>
    <t>  03 08 00 - Commissioning of Concrete</t>
  </si>
  <si>
    <t>  03 11 00 - Concrete Forming</t>
  </si>
  <si>
    <t>  03 15 00 - Concrete Accessories</t>
  </si>
  <si>
    <t>  03 20 00 - Concrete Reinforcing</t>
  </si>
  <si>
    <t>  ---CAST-IN-PLACE---------------------------------------</t>
  </si>
  <si>
    <t>  03 30 00 - Cast-in-Place Concrete</t>
  </si>
  <si>
    <t>  03 30 00 A - Concrete Footings - Apts</t>
  </si>
  <si>
    <t>  03 30 00 B - Concrete Footings - Community Bldg.</t>
  </si>
  <si>
    <t>  03 30 00 C - Concrete Footings - Other</t>
  </si>
  <si>
    <t>  03 30 00 D - Concrete Foundation Wall - Apts.</t>
  </si>
  <si>
    <t>  03 30 00 E - Concrete Foundation Wall - Community Bldg.</t>
  </si>
  <si>
    <t>  03 30 00 F - Concrete Foundation Wall - Other</t>
  </si>
  <si>
    <t>  03 30 00 G - Concrete Grade Beams</t>
  </si>
  <si>
    <t>  03 31 00 - Structural Concrete</t>
  </si>
  <si>
    <t>  03 33 00 - Architectural Concrete</t>
  </si>
  <si>
    <t>  03 35 00 - Concrete Finishing</t>
  </si>
  <si>
    <t>  03 37 00 - Specialty Placed Concrete</t>
  </si>
  <si>
    <t>  03 38 00 - Post-Tensioned Concrete</t>
  </si>
  <si>
    <t>  ---PRECAST---------------------------------------------</t>
  </si>
  <si>
    <t>  03 40 00 - Precast Concrete</t>
  </si>
  <si>
    <t>  03 40 00 A - Precast Concrete - Plank</t>
  </si>
  <si>
    <t>  03 40 00 B - Precast Concrete - Double T</t>
  </si>
  <si>
    <t>  03 40 00 C - Precast Concrete - Panel</t>
  </si>
  <si>
    <t>  03 41 00 - Precast Structural Concrete</t>
  </si>
  <si>
    <t>  03 45 00 - Precast Architectural Concrete</t>
  </si>
  <si>
    <t>  03 47 00 - Site-Cast Concrete</t>
  </si>
  <si>
    <t>  03 48 00 - Precast Concrete Specialties</t>
  </si>
  <si>
    <t>  03 48 00 A - Precast Concrete Treads</t>
  </si>
  <si>
    <t>  ---DECKS and MISC.-------------------------------------</t>
  </si>
  <si>
    <t>  03 50 00 - Cast Decks and Underlayment</t>
  </si>
  <si>
    <t>  03 51 00 - Cast Roof Decks</t>
  </si>
  <si>
    <t>  03 52 00 - Lightweight Concrete Roof Insulation</t>
  </si>
  <si>
    <t>  03 53 00 - Concrete Topping</t>
  </si>
  <si>
    <t>  03 54 00 - Cast Underlayment</t>
  </si>
  <si>
    <t>  03 60 00 - Grouting</t>
  </si>
  <si>
    <t>  03 61 00 - Cementitous Grouting</t>
  </si>
  <si>
    <t>  03 62 00 - Non-Shrink Grouting</t>
  </si>
  <si>
    <t>  03 63 00 - Epoxy Grouting</t>
  </si>
  <si>
    <t>  03 64 00 - Injection Grouting</t>
  </si>
  <si>
    <t>  03 81 00 - Concrete Cutting</t>
  </si>
  <si>
    <t>  03 82 00 - Concrete Boring</t>
  </si>
  <si>
    <t>  4 - Masonry</t>
  </si>
  <si>
    <t>  ---MAINTENANCE AND DEMO. OF MASONRY--------------------</t>
  </si>
  <si>
    <t>  04 00 00 - Masonry</t>
  </si>
  <si>
    <t>  04 01 00 - Maintenance of Masonry</t>
  </si>
  <si>
    <t>  04 03 00 - Conservation Treatment for Period Masonry</t>
  </si>
  <si>
    <t>  04 05 05 - Selective Demolition for Masonry</t>
  </si>
  <si>
    <t>  04 05 13 - Masonry Mortaring</t>
  </si>
  <si>
    <t>  04 05 16 - Masonry Grouting</t>
  </si>
  <si>
    <t>  04 05 19 - Masonry Anchorage and Reinforcing</t>
  </si>
  <si>
    <t>  04 05 21 - Masonry Strengthening</t>
  </si>
  <si>
    <t>  04 05 23 - Masonry Accessories</t>
  </si>
  <si>
    <t>  04 08 00 - Commissioning of Masonry</t>
  </si>
  <si>
    <t>  ---UNIT MASONRY----------------------------------------</t>
  </si>
  <si>
    <t>  04 20 00 - Unit Masonry</t>
  </si>
  <si>
    <t>  04 21 00 - Clay Unit Masonry</t>
  </si>
  <si>
    <t>  04 21 00 A - Brick - Apts.</t>
  </si>
  <si>
    <t>  04 21 00 B - Brick - Community Bldg.</t>
  </si>
  <si>
    <t>  04 21 00 C - Brick - Other</t>
  </si>
  <si>
    <t>  04 22 00 - Concrete Unit Masonry</t>
  </si>
  <si>
    <t>  04 22 00 A - CMU - Apts.</t>
  </si>
  <si>
    <t>  04 22 00 B - CMU - Community Bldg.</t>
  </si>
  <si>
    <t>  04 22 00 C - CMU - Other</t>
  </si>
  <si>
    <t>  04 23 00 - Glass Unit Masonry</t>
  </si>
  <si>
    <t>  04 25 00 - Unit Masonry Panels</t>
  </si>
  <si>
    <t>  04 25 00 A - Unit Masonry Panels - Apts.</t>
  </si>
  <si>
    <t>  04 25 00 B - Unit Masonry Panels - Community Bldg.</t>
  </si>
  <si>
    <t>  04 25 00 C - Unit Masonry Panels - Other</t>
  </si>
  <si>
    <t>  04 29 00 - Engineered Unit Masonry</t>
  </si>
  <si>
    <t>  04 40 00 - Stone Assemblies</t>
  </si>
  <si>
    <t>  04 41 00 - Dry-Place Stone</t>
  </si>
  <si>
    <t>  04 42 00 - Exterior Stone Cladding</t>
  </si>
  <si>
    <t>  04 42 00 A - Ext. Stone Cladding - Apts.</t>
  </si>
  <si>
    <t>  04 42 00 B - Ext. Stone Cladding - Community Bldg.</t>
  </si>
  <si>
    <t>  04 42 00 C - Ext. Stone Cladding - Other</t>
  </si>
  <si>
    <t>  04 43 00 - Stone Masonry</t>
  </si>
  <si>
    <t>  04 50 00 - Refractory Masonry</t>
  </si>
  <si>
    <t>  04 51 00 - Flue Liner Masonry</t>
  </si>
  <si>
    <t>  04 57 00 - Masonry Fireplaces</t>
  </si>
  <si>
    <t>  04 71 00 - Manufactured Brick Masonry</t>
  </si>
  <si>
    <t>  04 71 00 A - Manuf. Brick Masonry - Apts.</t>
  </si>
  <si>
    <t>  04 71 00 B - Manuf. Brick Masonry - Community Bldg.</t>
  </si>
  <si>
    <t>  04 71 00 C - Manuf. Brick Masonry - Other</t>
  </si>
  <si>
    <t>  04 72 00 - Cast Stone Masonry</t>
  </si>
  <si>
    <t>  04 72 00 A - Cast Stone Masonry - Apts.</t>
  </si>
  <si>
    <t>  04 72 00 B - Cast Stone Masonry - Community Bldg.</t>
  </si>
  <si>
    <t>  04 72 00 C - Cast Stone Masonry - Other</t>
  </si>
  <si>
    <t>  04 73 00 - Manufactured Stone Masonry</t>
  </si>
  <si>
    <t>  04 73 00 A - Manuf. Stone Masonry - Apts.</t>
  </si>
  <si>
    <t>  04 73 00 B - Manuf. Stone Masonry - Community Bldg.</t>
  </si>
  <si>
    <t>  04 73 00 C - Manuf. Stone Masonry - Other</t>
  </si>
  <si>
    <t>  5 - Metals</t>
  </si>
  <si>
    <t>  05 00 00 - Metals</t>
  </si>
  <si>
    <t>  05 00 00 A - Engineering and Shop Drawing fees</t>
  </si>
  <si>
    <t>  ---MAINTENANCE AND DEMO of METALS---------------------</t>
  </si>
  <si>
    <t>  05 03 00 - Conservation Treatment for Period Metals</t>
  </si>
  <si>
    <t>  05 05 05 - Selective Demolition for Metals</t>
  </si>
  <si>
    <t>  05 05 13 - Coatings for Metal</t>
  </si>
  <si>
    <t>  05 05 19 - Post-Installed Concrete Anchors</t>
  </si>
  <si>
    <t>  05 05 23 - Metal Fastenings</t>
  </si>
  <si>
    <t>  05 05 53 - Security Metal Fastenings</t>
  </si>
  <si>
    <t>  05 08 00 - Commissioning of Metals</t>
  </si>
  <si>
    <t>  ---STRUCTURAL STEEL AND CABLING------------------------</t>
  </si>
  <si>
    <t>  05 10 00 - Structural Metal Framing</t>
  </si>
  <si>
    <t>  05 10 00 A - Structural Metal Framing - Apts.</t>
  </si>
  <si>
    <t>  05 10 00 B - Structural Metal Framing - Community Bldg.</t>
  </si>
  <si>
    <t>  05 10 00 C - Structural Metal Framing - Other</t>
  </si>
  <si>
    <t>  05 12 00 - Structural Steel Framing</t>
  </si>
  <si>
    <t>  05 12 00 A - Structural Steel Framing - Apts.</t>
  </si>
  <si>
    <t>  05 12 00 B - Structural Steel Framing - Community Bldg.</t>
  </si>
  <si>
    <t>  05 12 00 C - Structural Steel Framing - Other</t>
  </si>
  <si>
    <t>  05 14 00 - Structural Aluminum Framing</t>
  </si>
  <si>
    <t>  05 13 00 - Wire Rope Assemblies</t>
  </si>
  <si>
    <t>  05 16 00 - Structural Cabling</t>
  </si>
  <si>
    <t>  05 17 00 - Structural Rod Assemblies</t>
  </si>
  <si>
    <t>  05 21 00 - Steel Joist Framing</t>
  </si>
  <si>
    <t>  05 21 00 A - Steel Joist Framing - Apts.</t>
  </si>
  <si>
    <t>  05 21 00 B - Steel Joist Framing - Community Bldg.</t>
  </si>
  <si>
    <t>  05 21 00 C - Steel Joist Framing - Other</t>
  </si>
  <si>
    <t>  05 25 00 - Aluminum Joist Framing</t>
  </si>
  <si>
    <t>  ---DECKING---------------------------------------------</t>
  </si>
  <si>
    <t>  DECKING</t>
  </si>
  <si>
    <t>  05 31 00 - Steel Decking</t>
  </si>
  <si>
    <t>  05 31 00 A - Steel Decking - Apts.</t>
  </si>
  <si>
    <t>  05 31 00 B - Steel Decking - Community Bldg.</t>
  </si>
  <si>
    <t>  05 31 00 C - Steel Decking - Other</t>
  </si>
  <si>
    <t>  05 33 00 - Aluminum Decking</t>
  </si>
  <si>
    <t>  05 35 00 - Raceway Decking Assemblies</t>
  </si>
  <si>
    <t>  ---METAL STUD FRAMING----------------------------------</t>
  </si>
  <si>
    <t>  05 41 00 - Structural Metal Stud Framing</t>
  </si>
  <si>
    <t>  05 41 00 A - Struct. Metal Studs - Apts.</t>
  </si>
  <si>
    <t>  05 41 00 B - Struct. Metal Studs - Community Bldg.</t>
  </si>
  <si>
    <t>  05 41 00 C - Struct. Metal Studs - Other</t>
  </si>
  <si>
    <t>  05 43 00 - Metal Stud Framing</t>
  </si>
  <si>
    <t>  05 43 00 A - Metal Studs - Apts.</t>
  </si>
  <si>
    <t>  05 43 00 A - Metal Studs - Community Bldg.</t>
  </si>
  <si>
    <t>  05 43 00 C - Metal Studs - Other</t>
  </si>
  <si>
    <t>  05 44 00 - Metal Trusses</t>
  </si>
  <si>
    <t>  05 44 00 A - Metal Trusses - Apts.</t>
  </si>
  <si>
    <t>  05 44 00 B - Metal Trusses - Community Bldg.</t>
  </si>
  <si>
    <t>  05 44 00 C - Metal Trusses - Other</t>
  </si>
  <si>
    <t>  05 45 00 - Metal Support Assemblies</t>
  </si>
  <si>
    <t>  ---METAL FABRICATIONS----------------------------------</t>
  </si>
  <si>
    <t>  05 50 00 - Metal Fabrications</t>
  </si>
  <si>
    <t>  05 50 00 A - Metal Fencing and Gates</t>
  </si>
  <si>
    <t>  05 51 13 - Metal Pan Stairs</t>
  </si>
  <si>
    <t>  05 51 13 A - Metal Pan Stair - Apts.</t>
  </si>
  <si>
    <t>  05 51 13 B - Metal Pan Stair - Community Bldg.</t>
  </si>
  <si>
    <t>  05 51 13 C - Metal Pan Stair - Other</t>
  </si>
  <si>
    <t>  05 51 16 - Metal Floor Plate Stairs</t>
  </si>
  <si>
    <t>  05 51 23 - Metal Fire Escapes</t>
  </si>
  <si>
    <t>  05 51 33 - Metal Ladders</t>
  </si>
  <si>
    <t>  05 51 36 - Metal Walkways</t>
  </si>
  <si>
    <t>  05 51 36.13 - Metal Catwalks</t>
  </si>
  <si>
    <t>  05 51 36.13 - Metal Ramps</t>
  </si>
  <si>
    <t>  05 51 36.19 - Metal Platforms</t>
  </si>
  <si>
    <t>  05 52 00 - Metal Railings</t>
  </si>
  <si>
    <t>  05 52 00 A - Metal Railings - Apts.</t>
  </si>
  <si>
    <t>  05 52 00 B - Metal Railings - Common</t>
  </si>
  <si>
    <t>  05 52 00 C - Metal Railings - Community Bldg.</t>
  </si>
  <si>
    <t>  05 52 00 D - Metal Railings - Other</t>
  </si>
  <si>
    <t>  05 53 00 - Metal Gratings</t>
  </si>
  <si>
    <t>  05 54 00 - Metal Floor Plates</t>
  </si>
  <si>
    <t>  05 55 00 - Metal Stair Treads and Nosings</t>
  </si>
  <si>
    <t>  05 56 00 - Metal Castings</t>
  </si>
  <si>
    <t>  05 59 00 - Metal Specialties</t>
  </si>
  <si>
    <t>  05 70 00 - Decorative Metal</t>
  </si>
  <si>
    <t>  6 - Woods, Plastics and Composites</t>
  </si>
  <si>
    <t>  06 00 00 - Wood, Plastics, and Composites</t>
  </si>
  <si>
    <t>  06 00 00 A - Engineering and Shop Drawing fees</t>
  </si>
  <si>
    <t>  ---MAINTAIN. AND DEMO of WOODS, PLASTICS and COMPS.---</t>
  </si>
  <si>
    <t>  06 01 10 - Maintenance of Rough Carpentry</t>
  </si>
  <si>
    <t>  06 01 20 - Maintenance of Finish Carpentry</t>
  </si>
  <si>
    <t>  06 01 40 - Maintenance of Architectural Woodwork</t>
  </si>
  <si>
    <t>  06 01 50 - Maintenance of Structural Plastics</t>
  </si>
  <si>
    <t>  06 01 60 - Maintenance of Plastic Fabrications</t>
  </si>
  <si>
    <t>  06 01 70 - Maintenance of Structural Composites</t>
  </si>
  <si>
    <t>  06 01 80 - Maintenance of Composite Assemblies</t>
  </si>
  <si>
    <t>  06 03 00 - Conservation Treatment for Period Wood</t>
  </si>
  <si>
    <t>  06 05 05 - Selective Demolition for Wood/Plastics/Compo</t>
  </si>
  <si>
    <t>  06 05 73 - Wood Treatment</t>
  </si>
  <si>
    <t>  06 05 83 - Shop-Applied Wood Coatings</t>
  </si>
  <si>
    <t>  06 08 00 - Commissioning of Wood, Plastics &amp; Composites</t>
  </si>
  <si>
    <t>  ---FRAMING---------------------------------------------</t>
  </si>
  <si>
    <t>  06 10 00 - Rough Carpentry</t>
  </si>
  <si>
    <t>  06 10 00 A - Rough Carpentry - Apts.</t>
  </si>
  <si>
    <t>  06 10 00 B - Rough Carpentry - Community Bldg.</t>
  </si>
  <si>
    <t>  06 10 00 C - Rough Carpentry - Other</t>
  </si>
  <si>
    <t>  06 10 00 D - Rough Carpentry - Blocking</t>
  </si>
  <si>
    <t>  06 11 00 - Wood Framing</t>
  </si>
  <si>
    <t>  06 11 00 A - Wood Framing - Apts.</t>
  </si>
  <si>
    <t>  06 11 00 B - Wood Framing - Community Bldg.</t>
  </si>
  <si>
    <t>  06 11 00 C - Wood Framing - Other</t>
  </si>
  <si>
    <t>  06 12 00 - Structural Panels</t>
  </si>
  <si>
    <t>  06 13 00 - Heavy Timber Construction</t>
  </si>
  <si>
    <t>  06 14 00 - Treated Wood Foundations</t>
  </si>
  <si>
    <t>  ---SHEATHING/DECKING-----------------------------------</t>
  </si>
  <si>
    <t>  06 15 00 - Wood Decking</t>
  </si>
  <si>
    <t>  06 15 00 A - Wood Decking - Apts.</t>
  </si>
  <si>
    <t>  06 15 00 B - Wood Decking - Common</t>
  </si>
  <si>
    <t>  06 15 00 C - Wood Decking - Community Bldg.</t>
  </si>
  <si>
    <t>  06 15 00 D - Wood Decking - Other</t>
  </si>
  <si>
    <t>  06 16 00 - Sheathing</t>
  </si>
  <si>
    <t>  06 16 00 A - Sheathing - Apts.</t>
  </si>
  <si>
    <t>  06 16 00 B - Sheathing - Community Bldg.</t>
  </si>
  <si>
    <t>  06 16 00 C - Sheathing - Other</t>
  </si>
  <si>
    <t>  06 16 13 - Insulating Sheathing</t>
  </si>
  <si>
    <t>  06 16 13 A - Insulating Sheathing - Apts.</t>
  </si>
  <si>
    <t>  06 16 13 B - Insulating Sheathing - Community Bldg.</t>
  </si>
  <si>
    <t>  06 16 13 C - Insulating Sheathing - Other</t>
  </si>
  <si>
    <t>  06 16 23 - Subflooring</t>
  </si>
  <si>
    <t>  06 16 23 A - Subflooring - Apts.</t>
  </si>
  <si>
    <t>  06 16 23 B - Subflooring - Community Bldg.</t>
  </si>
  <si>
    <t>  06 16 23 C - Subflooring - Other</t>
  </si>
  <si>
    <t>  06 16 26 - Underlayment</t>
  </si>
  <si>
    <t>  06 16 36 - Wood Panel Product Sheathing</t>
  </si>
  <si>
    <t>  06 16 43 - Gypsum Sheathing</t>
  </si>
  <si>
    <t>  06 16 43 A - Gyp. Sheathing - Apts.</t>
  </si>
  <si>
    <t>  06 16 43 B - Gyp. Sheathing - Community Bldg.</t>
  </si>
  <si>
    <t>  06 16 43 C - Gyp. Sheathing - Other</t>
  </si>
  <si>
    <t>  06 16 53 - Moisture-Resistant Sheathing Board</t>
  </si>
  <si>
    <t>  06 16 63 - Cementitious Sheathing</t>
  </si>
  <si>
    <t>  06 16 63 A - Cementitious Sheathing - Apts.</t>
  </si>
  <si>
    <t>  06 16 63 B - Cementitious Sheathing - Community Bldg.</t>
  </si>
  <si>
    <t>  06 16 63 C - Cementitious Sheathing - Other</t>
  </si>
  <si>
    <t>  06 17 00 - Shop-Fabricated Structural Wood</t>
  </si>
  <si>
    <t>  06 18 00 - Glued-Laminated Construction</t>
  </si>
  <si>
    <t>  ---FINISH CARPENTRY------------------------------------</t>
  </si>
  <si>
    <t>  06 20 00 - Finish Carpentry</t>
  </si>
  <si>
    <t>  06 20 13 - Exterior Finish Carpentry</t>
  </si>
  <si>
    <t>  06 20 23 - Interior Finish Carpentry</t>
  </si>
  <si>
    <t>  06 20 23 A - Wood Base - Apts.</t>
  </si>
  <si>
    <t>  06 20 23 B - Wood Base - Common</t>
  </si>
  <si>
    <t>  06 20 23 C - Wood Base - Community Bldg.</t>
  </si>
  <si>
    <t>  06 20 23 D - Wood Sills - Apts.</t>
  </si>
  <si>
    <t>  06 20 23 E - Wood Sills - Common</t>
  </si>
  <si>
    <t>  06 20 23 F - Wood Sills - Community Bldg.</t>
  </si>
  <si>
    <t>  ---WOODWORK--------------------------------------------</t>
  </si>
  <si>
    <t>  06 22 00 - Millwork</t>
  </si>
  <si>
    <t>  06 40 00 - Architectural Woodwork</t>
  </si>
  <si>
    <t>  06 40 13 - Exterior Architectural Woodwork</t>
  </si>
  <si>
    <t>  06 40 23 - Interior Architectural Woodwork</t>
  </si>
  <si>
    <t>  06 41 00 - Architectural Wood Casework</t>
  </si>
  <si>
    <t>  06 41 93 - Cabinet and Drawer Hardware</t>
  </si>
  <si>
    <t>  06 42 00 - Wood Paneling</t>
  </si>
  <si>
    <t>  06 43 13 - Wood Stairs</t>
  </si>
  <si>
    <t>  06 43 13 A - Wood Stairs - Apts.</t>
  </si>
  <si>
    <t>  06 43 13 B - Wood Stairs - Common</t>
  </si>
  <si>
    <t>  06 43 13 C - Wood Stairs - Community Bldg.</t>
  </si>
  <si>
    <t>  06 43 13 D - Wood Stairs - Other</t>
  </si>
  <si>
    <t>  06 43 16 - Wood Railings</t>
  </si>
  <si>
    <t>  06 43 16 A - Wood Railings - Apts.</t>
  </si>
  <si>
    <t>  06 43 16 B - Wood Railings - Common</t>
  </si>
  <si>
    <t>  06 43 16 C - Wood Railings - Community Bldg.</t>
  </si>
  <si>
    <t>  06 43 16 D - Wood Railings - Other</t>
  </si>
  <si>
    <t>  06 44 00 - Ornamental Woodwork</t>
  </si>
  <si>
    <t>  06 46 00 - Wood Trim</t>
  </si>
  <si>
    <t>  06 46 00 A - Wood Trim - Apts.</t>
  </si>
  <si>
    <t>  06 46 00 B - Wood Trim - Common</t>
  </si>
  <si>
    <t>  06 46 00 C - Wood Trim - Community Bldg</t>
  </si>
  <si>
    <t>  06 46 00 D - Wood Trim - Other</t>
  </si>
  <si>
    <t>  06 48 00 - Wood Frames</t>
  </si>
  <si>
    <t>  06 49 00 - Wood Screens and Shutters</t>
  </si>
  <si>
    <t>  ---VINYL/PLASTICS--------------------------------------</t>
  </si>
  <si>
    <t>  06 52 00 - Plastic Structural Assemblies</t>
  </si>
  <si>
    <t>  06 53 00 - Plastic Decking</t>
  </si>
  <si>
    <t>  06 53 00 A - Plastic Decking - Apts.</t>
  </si>
  <si>
    <t>  06 53 00 B - Plastic Decking - Common</t>
  </si>
  <si>
    <t>  06 53 00 C - Plastic Decking - Community Bldg.</t>
  </si>
  <si>
    <t>  06 60 00 - Plastic Fabrications</t>
  </si>
  <si>
    <t>  06 63 00 - Plastic Railings</t>
  </si>
  <si>
    <t>  06 63 00 A - Plastic Railings - Apts.</t>
  </si>
  <si>
    <t>  06 63 00 B - Plastic Railings - Common</t>
  </si>
  <si>
    <t>  06 63 00 C - Plastic Railings - Community Bldg.</t>
  </si>
  <si>
    <t>  06 64 00 - Plastic Paneling</t>
  </si>
  <si>
    <t>  06 65 00 - Plastic Trim</t>
  </si>
  <si>
    <t>  06 65 00 A - Plastic Trim - Apts.</t>
  </si>
  <si>
    <t>  06 65 00 B - Plastic Trim - Common</t>
  </si>
  <si>
    <t>  06 65 00 C - Plastic Trim - Community Bldg.</t>
  </si>
  <si>
    <t>  06 65 00 D - Plastic Trim - Other</t>
  </si>
  <si>
    <t>  ---COMPOSITES------------------------------------------</t>
  </si>
  <si>
    <t>  06 72 00 - Composites Structural Assemblies</t>
  </si>
  <si>
    <t>  06 73 00 - Composite Decking</t>
  </si>
  <si>
    <t>  06 73 00 A - Composite Decking - Apts.</t>
  </si>
  <si>
    <t>  06 73 00 B - Composite Decking - Common</t>
  </si>
  <si>
    <t>  06 73 00 C - Composite Decking - Community Bldg.</t>
  </si>
  <si>
    <t>  06 74 00 - Composite Gratings</t>
  </si>
  <si>
    <t>  06 80 00 - Composite Fabrications</t>
  </si>
  <si>
    <t>  06 81 00 - Composite Railings</t>
  </si>
  <si>
    <t>  06 81 00 A - Composite Railings - Apts.</t>
  </si>
  <si>
    <t>  06 81 00 B - Composite Railings - Common</t>
  </si>
  <si>
    <t>  06 81 00 C - Composite Railings - Community Bldg.</t>
  </si>
  <si>
    <t>  06 82 00 - Composite Trim</t>
  </si>
  <si>
    <t>  06 82 00 A - Composite Trim - Apts.</t>
  </si>
  <si>
    <t>  06 82 00 B - Composite Trim - Common</t>
  </si>
  <si>
    <t>  06 82 00 C - Composite Trim - Community Bldg.</t>
  </si>
  <si>
    <t>  06 82 00 D - Composite Trim - Other</t>
  </si>
  <si>
    <t>  06 83 00 - Composite Paneling</t>
  </si>
  <si>
    <t>  7 - Thermal and Moisture Protection</t>
  </si>
  <si>
    <t>  ---MAINT. AND DEMO. of THERM. and MOISTURE PROTECT----</t>
  </si>
  <si>
    <t>  07 00 00 - Thermal and Moisture Protection</t>
  </si>
  <si>
    <t>  07 01 00 - Op &amp; Maint of Thermal &amp; Moisture Protection</t>
  </si>
  <si>
    <t>  07 03 00 - Conservation Treatment for Period Roofing</t>
  </si>
  <si>
    <t>  07 05 05 - Selec Demolition for Thermal&amp;Moisture Protec</t>
  </si>
  <si>
    <t>  07 05 43 - Cladding Support Systems</t>
  </si>
  <si>
    <t>  07 08 00 - Commissioning of Thermal &amp; Moisture Protect</t>
  </si>
  <si>
    <t>  ---WATERPROOFING---------------------------------------</t>
  </si>
  <si>
    <t>  07 11 00 - Dampproofing</t>
  </si>
  <si>
    <t>  07 11 00 A - Damp Proofing - Apts.</t>
  </si>
  <si>
    <t>  07 11 00 B - Damp Proofing - Community Bldg.</t>
  </si>
  <si>
    <t>  07 11 00 C - Damp Proofing - Other</t>
  </si>
  <si>
    <t>  07 12 00 - Built-Up Bituminous Waterproofing</t>
  </si>
  <si>
    <t>  07 12 00 A - Built-Up Bituminous Waterproofing - Apts.</t>
  </si>
  <si>
    <t>  07 12 00 B - Built-Up Bitum. Waterproofing - Comm. Bldg</t>
  </si>
  <si>
    <t>  07 12 00 C - Built-Up Bituminous Waterproofing - Other</t>
  </si>
  <si>
    <t>  07 13 00 - Sheet Waterproofing</t>
  </si>
  <si>
    <t>  07 13 00 A - Sheet Waterproofing - Apts.</t>
  </si>
  <si>
    <t>  07 13 00 B - Sheet Waterproofing - Community Bldg.</t>
  </si>
  <si>
    <t>  07 13 00 C - Sheet Waterproofing - Other</t>
  </si>
  <si>
    <t>  07 14 00 - Fluid-Applied Waterproofing</t>
  </si>
  <si>
    <t>  07 14 00 A - Fluid Applied Waterproofing - Apts.</t>
  </si>
  <si>
    <t>  07 14 00 B - Fluid Applied Waterproofing - Comm. Bldg.</t>
  </si>
  <si>
    <t>  07 14 00 C - Fluid Applied Waterproofing - Other</t>
  </si>
  <si>
    <t>  07 15 00 A - Sheet Metal Waterproofing - Apts.</t>
  </si>
  <si>
    <t>  07 15 00 B - Sheet Metal Waterproofing - Community Bldg</t>
  </si>
  <si>
    <t>  07 15 00 C - Sheet Metal Waterproofing - Other</t>
  </si>
  <si>
    <t>  07 17 00 - Bentonite Waterproofing</t>
  </si>
  <si>
    <t>  07 17 00 A - Bentonite Waterproofing - Apts.</t>
  </si>
  <si>
    <t>  07 17 00 B - Bentonite Waterproofing - Community Bldg</t>
  </si>
  <si>
    <t>  07 17 00 C - Bentonite Waterproofing - Other</t>
  </si>
  <si>
    <t>  ---COATINGS--------------------------------------------</t>
  </si>
  <si>
    <t>  07 18 00 - Traffic Coatings</t>
  </si>
  <si>
    <t>  07 19 00 - Water Repellents</t>
  </si>
  <si>
    <t>  ---INSULATION------------------------------------------</t>
  </si>
  <si>
    <t>  07 21 00 - Thermal Insulation</t>
  </si>
  <si>
    <t>  07 21 13 A - Board Insulation - Apts.</t>
  </si>
  <si>
    <t>  07 21 13 B - Board Insulation - Community Bldg.</t>
  </si>
  <si>
    <t>  07 21 13 C - Board Insulation - Other</t>
  </si>
  <si>
    <t>  07 21 16 - Blanket Insulation</t>
  </si>
  <si>
    <t>  07 21 16 A - Blanket Insulation - Apts.</t>
  </si>
  <si>
    <t>  07 21 16 B - Blanket Insulation - Community Bldg.</t>
  </si>
  <si>
    <t>  07 21 16 C - Blanket Insulation - Other</t>
  </si>
  <si>
    <t>  07 21 19 - Foamed-In-Place Insulation</t>
  </si>
  <si>
    <t>  07 21 26 - Blown Insulation</t>
  </si>
  <si>
    <t>  07 21 26 A - Blown Insulation - Apts.</t>
  </si>
  <si>
    <t>  07 21 26 B - Blown Insulation - Community Bldg.</t>
  </si>
  <si>
    <t>  07 21 26 C - Blown Insulation - Other</t>
  </si>
  <si>
    <t>  07 21 29 - Sprayed Insulation</t>
  </si>
  <si>
    <t>  07 21 29 A - Sprayed Insulation - Apts.</t>
  </si>
  <si>
    <t>  07 21 29 B - Sprayed Insulation - Community Bldg.</t>
  </si>
  <si>
    <t>  07 21 29 C - Sprayed Insulation - Other</t>
  </si>
  <si>
    <t>  07 22 00 - Roof and Deck Insulation</t>
  </si>
  <si>
    <t>  07 22 00 A - Roof and Deck Insulation - Apts.</t>
  </si>
  <si>
    <t>  07 22 00 B - Roof and Deck Insulation - Community Bldg.</t>
  </si>
  <si>
    <t>  07 22 00 C - Roof and Deck Insulation - Other</t>
  </si>
  <si>
    <t>  ---EIFS------------------------------------------------</t>
  </si>
  <si>
    <t>  07 24 00 - Exterior Insulation and Finish Systems</t>
  </si>
  <si>
    <t>  07 24 00 A - EIFS - Apts.</t>
  </si>
  <si>
    <t>  07 24 00 B - EIFS - Community Bldg.</t>
  </si>
  <si>
    <t>  07 24 00 C - EIFS - Other</t>
  </si>
  <si>
    <t>  ---WEATHER BARRIERS------------------------------------</t>
  </si>
  <si>
    <t>  07 25 00 - Weather Barriers</t>
  </si>
  <si>
    <t>  07 25 00 A - Weather Barriers - Apts</t>
  </si>
  <si>
    <t>  07 25 00 B - Weather Barriers - Community Bldg.</t>
  </si>
  <si>
    <t>  07 25 00 C - Weather Barriers - Other</t>
  </si>
  <si>
    <t>  07 26 00 - Vapor Retarders</t>
  </si>
  <si>
    <t>  07 27 00 - Air Barriers</t>
  </si>
  <si>
    <t>  ---SHINGLES/ROOF TILES/GREEN ROOFING-------------------</t>
  </si>
  <si>
    <t>  07 31 13 - Asphalt Shingles</t>
  </si>
  <si>
    <t>  07 31 13 A - Asphalt Shingles - Apts.</t>
  </si>
  <si>
    <t>  07 31 13 B - Asphalt Shingles - Community Bldg.</t>
  </si>
  <si>
    <t>  07 31 13 C - Asphalt Shingles - Other</t>
  </si>
  <si>
    <t>  07 31 16 - Metal Shingles</t>
  </si>
  <si>
    <t>  07 31 26 - Slate Shingles</t>
  </si>
  <si>
    <t>  07 31 29 - Wood Shingles and Shakes</t>
  </si>
  <si>
    <t>  07 31 33 - Composite Rubber Shingles</t>
  </si>
  <si>
    <t>  07 32 00 - Roof Tiles</t>
  </si>
  <si>
    <t>  07 33 00 - Natural Roof Coverings</t>
  </si>
  <si>
    <t>  ---WALL/ROOF PANELS and SOFFITS------------------------</t>
  </si>
  <si>
    <t>  07 41 00 - Roof Panels</t>
  </si>
  <si>
    <t>  07 42 00 - Wall Panels</t>
  </si>
  <si>
    <t>  07 42 13 - Metal Wall Panels</t>
  </si>
  <si>
    <t>  07 42 13 A - Metal Wall Panels - Apts.</t>
  </si>
  <si>
    <t>  07 42 13 B - Metal Wall Panels - Community Bldg.</t>
  </si>
  <si>
    <t>  07 42 13 C - Metal Wall Panels - Other</t>
  </si>
  <si>
    <t>  07 42 23 - Wood Wall Panels</t>
  </si>
  <si>
    <t>  07 42 23 A - Wood Wall Panels - Apts.</t>
  </si>
  <si>
    <t>  07 42 23 B - Wood Wall Panels - Community Bldg.</t>
  </si>
  <si>
    <t>  07 42 23 C - Wood Wall Panels - Other</t>
  </si>
  <si>
    <t>  07 42 26 - Tile Wall Panels</t>
  </si>
  <si>
    <t>  07 42 33 - Plastic Wall Panels</t>
  </si>
  <si>
    <t>  07 42 43 - Composite Wall Panels</t>
  </si>
  <si>
    <t>  07 42 46 - Cementitious Wall Panels</t>
  </si>
  <si>
    <t>  07 42 46 A - Cementitious Wall Panels - Apts.</t>
  </si>
  <si>
    <t>  07 42 46 B - Cementitious Wall Panels - Community Bldg.</t>
  </si>
  <si>
    <t>  07 42 46 C - Cementitious Wall Panels - Other</t>
  </si>
  <si>
    <t>  07 42 63 - Fabricated Wall Panel Assemblies</t>
  </si>
  <si>
    <t>  07 42 93 - Soffit Panels</t>
  </si>
  <si>
    <t>  07 44 00 - Faced Panels</t>
  </si>
  <si>
    <t>  ---SIDING----------------------------------------------</t>
  </si>
  <si>
    <t>  07 46 00 - Siding</t>
  </si>
  <si>
    <t>  07 46 16 - Aluminum Siding</t>
  </si>
  <si>
    <t>  07 46 16 A - Aluminum Siding - Apts.</t>
  </si>
  <si>
    <t>  07 46 16 B - Aluminum Siding - Community Bldg.</t>
  </si>
  <si>
    <t>  07 46 16 C - Aluminum Siding - Other</t>
  </si>
  <si>
    <t>  07 46 23 - Wood Siding</t>
  </si>
  <si>
    <t>  07 46 33 - Plastic Siding</t>
  </si>
  <si>
    <t>  07 46 43 - Composition Siding</t>
  </si>
  <si>
    <t>  07 46 43 A - Vinyl Siding - Apts.</t>
  </si>
  <si>
    <t>  07 46 43 B - Vinyl Siding - Community Bldg.</t>
  </si>
  <si>
    <t>  07 46 43 C - Vinyl Siding - Other</t>
  </si>
  <si>
    <t>  07 46 46 - Fiber-Cement Siding</t>
  </si>
  <si>
    <t>  07 46 46 A - Fiber Cement Siding - Apts.</t>
  </si>
  <si>
    <t>  07 46 46 B - Fiber Cement Siding - Community Bldg.</t>
  </si>
  <si>
    <t>  07 46 46 C - Fiber Cement Siding - Other</t>
  </si>
  <si>
    <t>  07 46 63 - Fabricated Panel Assemblies with Siding</t>
  </si>
  <si>
    <t>  ---FLAT ROOFING----------------------------------------</t>
  </si>
  <si>
    <t>  07 50 00 - Membrane Roofing</t>
  </si>
  <si>
    <t>  07 50 00 A - Membrane Roofing - Apts.</t>
  </si>
  <si>
    <t>  07 50 00 B - Membrane Roofing - Community Bldg.</t>
  </si>
  <si>
    <t>  07 50 00 C - Membrane Roofing - Other</t>
  </si>
  <si>
    <t>  07 51 00 - Built-Up Bituminous Roofing</t>
  </si>
  <si>
    <t>  07 51 00 A - Built-Up Bituminous Roofing - Apts.</t>
  </si>
  <si>
    <t>  07 51 00 B - Built-Up Bituminous Roofing - Comm. Bldg</t>
  </si>
  <si>
    <t>  07 51 00 C - Built-Up Bituminous Roofing - Other</t>
  </si>
  <si>
    <t>  07 52 00 - Modified Bituminous Membrane Roofing</t>
  </si>
  <si>
    <t>  07 53 00 - Elastomeric Membrane Roofing</t>
  </si>
  <si>
    <t>  07 53 00 A - EPDM Membrane Roofing - Apts.</t>
  </si>
  <si>
    <t>  07 53 00 B - EPDM Membrane Roofing - Comm. Bldg</t>
  </si>
  <si>
    <t>  07 53 00 C - EPDM Membrane Roofing - Other</t>
  </si>
  <si>
    <t>  07 54 00 - Thermoplastic Membrane Roofing</t>
  </si>
  <si>
    <t>  07 54 00 A - TPO Membrane Roofing - Apts</t>
  </si>
  <si>
    <t>  07 54 00 B - TPO Membrane Roofing - Community Bldg</t>
  </si>
  <si>
    <t>  07 54 00 C - TPO Membrane Roofing - Other</t>
  </si>
  <si>
    <t>  07 56 00 - Fluid-Applied Roofing</t>
  </si>
  <si>
    <t>  07 58 00 - Roll Roofing</t>
  </si>
  <si>
    <t>  ---MISC. ROOFING and FLASHING--------------------------</t>
  </si>
  <si>
    <t>  07 60 00 - Flashing and Sheet Metal</t>
  </si>
  <si>
    <t>  07 61 00 - Sheet Metal Roofing</t>
  </si>
  <si>
    <t>  07 62 00 - Sheet Metal Flashing and Trim</t>
  </si>
  <si>
    <t>  07 65 00 - Flexible Flashing</t>
  </si>
  <si>
    <t>  07 70 00 - Roof and Wall Specialties and Asseccories</t>
  </si>
  <si>
    <t>  07 71 00 - Roof Specialties</t>
  </si>
  <si>
    <t>  07 72 00 - Roof Accessories</t>
  </si>
  <si>
    <t>  07 72 00 A - Roof Walk Pads</t>
  </si>
  <si>
    <t>  07 76 00 - Roof Pavers</t>
  </si>
  <si>
    <t>  ---FIRE PROTECTION-------------------------------------</t>
  </si>
  <si>
    <t>  07 80 00 - Fire and Smoke Protection</t>
  </si>
  <si>
    <t>  07 81 00 - Applied Fireproofing</t>
  </si>
  <si>
    <t>  07 82 00 - Board Fireproofing</t>
  </si>
  <si>
    <t>  07 84 00 - Firestopping</t>
  </si>
  <si>
    <t>  07 86 00 - Smoke Seals</t>
  </si>
  <si>
    <t>  07 87 00 - Smoke Containment Barriers</t>
  </si>
  <si>
    <t>  ---JOINTS----------------------------------------------</t>
  </si>
  <si>
    <t>  07 90 00 - Joint Protection</t>
  </si>
  <si>
    <t>  07 91 00 - Preformed Joint Seals</t>
  </si>
  <si>
    <t>  07 92 00 - Joint Sealants</t>
  </si>
  <si>
    <t>  07 95 00 - Expansion Control</t>
  </si>
  <si>
    <t>  8 - Openings</t>
  </si>
  <si>
    <t>  ---MAINTENANCE AND DEMO of OPENINGS-------------------</t>
  </si>
  <si>
    <t>  08 01 00 A - Operation and Maintenance of Doors</t>
  </si>
  <si>
    <t>  08 01 00 B - Operation and Maintenance of Windows</t>
  </si>
  <si>
    <t>  08 03 00 - Conservation Treatment for Period Openings</t>
  </si>
  <si>
    <t>  08 05 05 A - Selective Demolition for Doors</t>
  </si>
  <si>
    <t>  08 05 05 B - Selective Demolition for Windows</t>
  </si>
  <si>
    <t>  08 08 00 - Commissioning of Openings</t>
  </si>
  <si>
    <t>  ---DOORS and FRAMES------------------------------------</t>
  </si>
  <si>
    <t>  08 11 00 - Metal Doors and Frames</t>
  </si>
  <si>
    <t>  08 11 13 - Hollow Metal Doors and Frames</t>
  </si>
  <si>
    <t>  08 11 13 A - Hollow Metal Doors and Frames - Apts</t>
  </si>
  <si>
    <t>  08 11 13 B - Hollow Metal Doors and Frames - Common</t>
  </si>
  <si>
    <t>  08 11 13 C - Hollow Metal Doors and Frames - Comm. Bldg</t>
  </si>
  <si>
    <t>  08 11 16 - Aluminum Doors and Frames</t>
  </si>
  <si>
    <t>  08 11 16 A - Aluminum Doors and Frames - Apts</t>
  </si>
  <si>
    <t>  08 11 16 B - Aluminum Doors and Frames - Common</t>
  </si>
  <si>
    <t>  08 11 16 C - Aluminum Doors and Frames - Comm. Bldg</t>
  </si>
  <si>
    <t>  08 11 63 - Metal Screen and Storm Doors and Frames</t>
  </si>
  <si>
    <t>  08 11 73 - Sliding Metal Fire Doors</t>
  </si>
  <si>
    <t>  08 12 00 - Metal Frames</t>
  </si>
  <si>
    <t>  08 12 13 - Hollow Metal Frames</t>
  </si>
  <si>
    <t>  ---METAL DOORS-----------------------------------------</t>
  </si>
  <si>
    <t>  08 13 00 - Metal Doors</t>
  </si>
  <si>
    <t>  08 13 13 - Hollow Metal Doors</t>
  </si>
  <si>
    <t>  08 13 73 - Sliding Metal Doors</t>
  </si>
  <si>
    <t>  08 13 76 - Bifolding Metal Doors</t>
  </si>
  <si>
    <t>  ---WOOD DOORS------------------------------------------</t>
  </si>
  <si>
    <t>  08 14 00 - Wood Doors</t>
  </si>
  <si>
    <t>  08 14 00 A - Wood Doors - Apts.</t>
  </si>
  <si>
    <t>  08 14 00 B - Wood Doors - Common</t>
  </si>
  <si>
    <t>  08 14 00 C - Wood Doors - Comm. Bldg.</t>
  </si>
  <si>
    <t>  08 14 16 - Flush Wood Doors</t>
  </si>
  <si>
    <t>  08 14 23 - Clad Wood Doors</t>
  </si>
  <si>
    <t>  08 14 29 - Prefinished Wood Doors</t>
  </si>
  <si>
    <t>  08 14 29 A - Prefinished Wood Doors - Apts.</t>
  </si>
  <si>
    <t>  08 14 29 B - Prefinished Wood Doors - Common</t>
  </si>
  <si>
    <t>  08 14 29 C - Prefinished Wood Doors - Comm. Bldg.</t>
  </si>
  <si>
    <t>  08 14 66 - Wood Screen Doors</t>
  </si>
  <si>
    <t>  08 14 69 - Wood Storm Doors</t>
  </si>
  <si>
    <t>  08 14 73 - Sliding Wood Doors</t>
  </si>
  <si>
    <t>  08 14 76 - Bifolding Wood Doors</t>
  </si>
  <si>
    <t>  ---VINYL/PLASTIC DOORS---------------------------------</t>
  </si>
  <si>
    <t>  08 15 00 - Plastic Doors</t>
  </si>
  <si>
    <t>  08 15 66 - Plastic Screen Doors</t>
  </si>
  <si>
    <t>  08 15 69 - Plastic Storm Doors</t>
  </si>
  <si>
    <t>  08 15 73 - Sliding Plastic Doors</t>
  </si>
  <si>
    <t>  08 15 76 - Bifolding Plastic Doors</t>
  </si>
  <si>
    <t>  ---FIBERGLASS/COMPOSITE DOORS--------------------------</t>
  </si>
  <si>
    <t>  08 16 00 - Composite Doors</t>
  </si>
  <si>
    <t>  08 16 13 - Fiberglass Doors</t>
  </si>
  <si>
    <t>  08 16 13 A - Fiberglass Doors - Apts.</t>
  </si>
  <si>
    <t>  08 16 13 B - Fiberglass Doors - Common</t>
  </si>
  <si>
    <t>  08 16 13 C - Fiberglass Doors - Comm. Bldg.</t>
  </si>
  <si>
    <t>  08 16 73 - Sliding Composite Doors</t>
  </si>
  <si>
    <t>  08 16 76 - Bifolding Composite Doors</t>
  </si>
  <si>
    <t>  ---ACCESS PANEL, SLIDING GLASS, and COILING-----------</t>
  </si>
  <si>
    <t>  08 30 00 - Specialty Doors and Frames</t>
  </si>
  <si>
    <t>  08 31 00 - Access Doors and Panels</t>
  </si>
  <si>
    <t>  08 32 00 - Sliding Glass Doors</t>
  </si>
  <si>
    <t>  08 33 00 - Coiling Doors and Grilles</t>
  </si>
  <si>
    <t>  08 33 13 - Coiling Counter Doors</t>
  </si>
  <si>
    <t>  08 33 23 - Overhead Coiling Doors</t>
  </si>
  <si>
    <t>  08 33 33 - Side Coiling Doors</t>
  </si>
  <si>
    <t>  08 33 43 - Overhead Coiling Smoke Curtains</t>
  </si>
  <si>
    <t>  08 33 44 - Overhead Coiling Fire Curtains</t>
  </si>
  <si>
    <t>  08 34 00 - Special Function Doors</t>
  </si>
  <si>
    <t>  ---ENTRANCES, STOREFRONTS and CURTAIN WALLS------------</t>
  </si>
  <si>
    <t>  08 40 00 - Entrances, Storefronts, and Curtain Walls</t>
  </si>
  <si>
    <t>  08 41 00 - Entrances and Storefronts</t>
  </si>
  <si>
    <t>  08 41 13 - Aluminum-Framed Entrances and Storefronts</t>
  </si>
  <si>
    <t>  08 41 13 A - Aluminum Storefronts - Apts.</t>
  </si>
  <si>
    <t>  08 41 13 B - Aluminum Storefronts - Common</t>
  </si>
  <si>
    <t>  08 41 13 C - Aluminum Storefronts - Comm. Bldg.</t>
  </si>
  <si>
    <t>  08 41 26 - All-Glass Entrances and Storefronts</t>
  </si>
  <si>
    <t>  08 42 33 - Revolving Door Entrances</t>
  </si>
  <si>
    <t>  08 44 00 - Curtain Wall and Glazed Assemblies</t>
  </si>
  <si>
    <t>  ---WINDOWS---------------------------------------------</t>
  </si>
  <si>
    <t>  ---METAL WINDOWS--------------------------------------</t>
  </si>
  <si>
    <t>  08 51 00 - Metal Windows</t>
  </si>
  <si>
    <t>  08 51 13 - Aluminum Windows</t>
  </si>
  <si>
    <t>  08 51 13 A - Aluminum Windows - Apts.</t>
  </si>
  <si>
    <t>  08 51 13 B - Aluminum Windows - Common</t>
  </si>
  <si>
    <t>  08 51 13 C - Aluminum Windows - Comm. Bldg.</t>
  </si>
  <si>
    <t>  08 51 66 - Metal Window Screens</t>
  </si>
  <si>
    <t>  08 51 69 - Metal Storm Windows</t>
  </si>
  <si>
    <t>  ---WOOD WINDOWS----------------------------------------</t>
  </si>
  <si>
    <t>  08 52 00 - Wood Windows</t>
  </si>
  <si>
    <t>  08 52 13 - Metal-Clad Wood Windows</t>
  </si>
  <si>
    <t>  08 52 16 - Plastic-Clad Wood Windows</t>
  </si>
  <si>
    <t>  08 52 66 - Wood Window Screens</t>
  </si>
  <si>
    <t>  08 52 69 - Wood Storm Windows</t>
  </si>
  <si>
    <t>  ---VINYL/PLASTIC WINDOWS-------------------------------</t>
  </si>
  <si>
    <t>  08 53 00 - Plastic Windows</t>
  </si>
  <si>
    <t>  08 53 13 - Vinyl Windows</t>
  </si>
  <si>
    <t>  08 53 13 A - Vinyl Windows - Apts.</t>
  </si>
  <si>
    <t>  08 53 13 B - Vinyl Windows - Common</t>
  </si>
  <si>
    <t>  08 53 13 C - Vinyl Windows - Comm. Bldg.</t>
  </si>
  <si>
    <t>  08 53 66 - Vinyl Window Screens</t>
  </si>
  <si>
    <t>  08 53 66 A - Vinyl Window Screens - Apts.</t>
  </si>
  <si>
    <t>  08 53 66 B - Vinyl Window Screens - Common</t>
  </si>
  <si>
    <t>  08 53 66 C - Vinyl Window Screens - Comm. Bldg.</t>
  </si>
  <si>
    <t>  08 53 69 - Vinyl Storm Windows</t>
  </si>
  <si>
    <t>  ---FIBERGLASS/COMPOSITE WINDOWS------------------------</t>
  </si>
  <si>
    <t>  08 54 00 - Composite Windows</t>
  </si>
  <si>
    <t>  08 54 13 - Fiberglass Windows</t>
  </si>
  <si>
    <t>  08 54 13 A - Fiberglass Windows - Apts.</t>
  </si>
  <si>
    <t>  08 54 13 B - Fiberglass Windows - Common</t>
  </si>
  <si>
    <t>  08 54 13 C - Fiberglass Windows - Comm. Bldg.</t>
  </si>
  <si>
    <t>  08 54 66 - Fiberglass Window Screens</t>
  </si>
  <si>
    <t>  08 54 66 A - Fiberglass Window Screens - Apts.</t>
  </si>
  <si>
    <t>  08 54 66 B - Fiberglass Window Screens - Common</t>
  </si>
  <si>
    <t>  08 54 66 C - Fiberglass Window Screens - Comm. Bldg.</t>
  </si>
  <si>
    <t>  08 54 69 - Fiberglass Storm Windows</t>
  </si>
  <si>
    <t>  ---SPECIALTY WINDOWS and SKYLIGHTS---------------------</t>
  </si>
  <si>
    <t>  08 55 23 - Blast-Resistant Windows</t>
  </si>
  <si>
    <t>  08 56 00 - Special Function Windows</t>
  </si>
  <si>
    <t>  08 56 53 - Security Windows</t>
  </si>
  <si>
    <t>  08 56 73 - Sound Control Windows</t>
  </si>
  <si>
    <t>  08 62 00 - Unit Skylights</t>
  </si>
  <si>
    <t>  08 65 00 - Glazed Canopies</t>
  </si>
  <si>
    <t>  08 67 00 - Skylight Protection and Screens</t>
  </si>
  <si>
    <t>  ---HARDWARE--------------------------------------------</t>
  </si>
  <si>
    <t>  08 70 00 - Hardware</t>
  </si>
  <si>
    <t>  08 71 00 - Door Hardware</t>
  </si>
  <si>
    <t>  08 71 00 A - Door Hardware - Apts.</t>
  </si>
  <si>
    <t>  08 71 00 B - Door Hardware - Common</t>
  </si>
  <si>
    <t>  08 71 00 C - Door Hardware - Comm. Bldg.</t>
  </si>
  <si>
    <t>  08 71 13 - Automatic Door Operators</t>
  </si>
  <si>
    <t>  08 71 53 - Security Door Hardware</t>
  </si>
  <si>
    <t>  08 75 00 - Window Hardware</t>
  </si>
  <si>
    <t>  08 75 00 A - Window Hardware - Apts.</t>
  </si>
  <si>
    <t>  08 75 00 B - Window Hardware - Common</t>
  </si>
  <si>
    <t>  08 75 00 C - Window Hardware - Comm. Bldg.</t>
  </si>
  <si>
    <t>  08 75 13 - Automatic Windows Equipment</t>
  </si>
  <si>
    <t>  08 75 16 - Window Operators</t>
  </si>
  <si>
    <t>  08 78 00 - Special Function Hardware</t>
  </si>
  <si>
    <t>  ---GLAZING---------------------------------------------</t>
  </si>
  <si>
    <t>  08 81 00 - Glass Glazing</t>
  </si>
  <si>
    <t>  08 83 13 Mirrored Glass Glazing</t>
  </si>
  <si>
    <t>  08 87 00 - Glazing Surface Films</t>
  </si>
  <si>
    <t>  08 88 00 - Special Function Glazing</t>
  </si>
  <si>
    <t>  08 88 13 - Fire-Resistant Glazing</t>
  </si>
  <si>
    <t>  08 88 19 - Hurricane-Resistance Glazing</t>
  </si>
  <si>
    <t>  08 88 53 - Security Glazing</t>
  </si>
  <si>
    <t>  08 88 56 - Ballistics-Resistant Glazing</t>
  </si>
  <si>
    <t>  ---LOUVERS and VENTS-----------------------------------</t>
  </si>
  <si>
    <t>  08 91 00 - Louvers</t>
  </si>
  <si>
    <t>  08 91 13 - Motorized Wall Louvers</t>
  </si>
  <si>
    <t>  08 91 16 - Operable Wall Louvers</t>
  </si>
  <si>
    <t>  08 91 19 - Fixed Louvers</t>
  </si>
  <si>
    <t>  08 91 26 - Door Louvers</t>
  </si>
  <si>
    <t>  08 95 00 - Vents</t>
  </si>
  <si>
    <t>  08 95 13 - Soffit Vents</t>
  </si>
  <si>
    <t>  08 95 16 - Wall Vents</t>
  </si>
  <si>
    <t>  9 - Finishes</t>
  </si>
  <si>
    <t>  09 00 00 - Finishes</t>
  </si>
  <si>
    <t>  ---MAINTENANCE AND DEMO OF FINISHES--------------------</t>
  </si>
  <si>
    <t>  09 01 20 - Maintenance of Plaster and Gypsum Board</t>
  </si>
  <si>
    <t>  09 01 20.91 - Plaster Restoration</t>
  </si>
  <si>
    <t>  09 01 30.91 - Tile Restoration</t>
  </si>
  <si>
    <t>  09 01 50.91 - Ceiling Restoration</t>
  </si>
  <si>
    <t>  09 01 60.91 - Flooring Restoration</t>
  </si>
  <si>
    <t>  09 01 70.91 - Wall Finish Restoration</t>
  </si>
  <si>
    <t>  09 01 80 - Maintenance of Acoustic Treatment</t>
  </si>
  <si>
    <t>  09 01 90.51 - Paint Cleaning</t>
  </si>
  <si>
    <t>  09 01 90.91 - Paint Restoration</t>
  </si>
  <si>
    <t>  09 01 90.92 - Coating Restoration</t>
  </si>
  <si>
    <t>  09 01 90.93 - Paint Preservation</t>
  </si>
  <si>
    <t>  09 05 05 - Selective Demolition for Finishes</t>
  </si>
  <si>
    <t>  09 05 71 - Acoustic Underlayment</t>
  </si>
  <si>
    <t>  09 08 00 - Commissioning of Finishes</t>
  </si>
  <si>
    <t>  ---PLASTER, STUCCO and GYP. BOARD ASSEMBLIES-----------</t>
  </si>
  <si>
    <t>  09 20 00 - Plaster and Gypsum Board</t>
  </si>
  <si>
    <t>  09 21 00 - Plaster and Gypsum Board Assemblies</t>
  </si>
  <si>
    <t>  09 21 13 - Plaster Assemblies</t>
  </si>
  <si>
    <t>  09 21 16 - Gypsum Board Assemblies</t>
  </si>
  <si>
    <t>  09 21 16.23 - Gypsum Board Shaft Wall Assemblies</t>
  </si>
  <si>
    <t>  09 22 00 - Supports for Plaster and Gypsum Board</t>
  </si>
  <si>
    <t>  09 22 13 - Metal Furring</t>
  </si>
  <si>
    <t>  09 22 13.23 - Resilient Channel Furring</t>
  </si>
  <si>
    <t>  09 22 16 - Non-Structural Metal Framing</t>
  </si>
  <si>
    <t>  09 22 26 - Suspension Systems</t>
  </si>
  <si>
    <t>  09 22 36 - Lath</t>
  </si>
  <si>
    <t>  09 24 00 - Cement Plastering</t>
  </si>
  <si>
    <t>  09 24 23 - Cement Stucco</t>
  </si>
  <si>
    <t>  09 24 33 - Cement Parging</t>
  </si>
  <si>
    <t>  ---BACKER BOARDS---------------------------------------</t>
  </si>
  <si>
    <t>  09 28 00 - Backing Boards and Underlayments</t>
  </si>
  <si>
    <t>  09 28 13 - Cementitious Backing Boards</t>
  </si>
  <si>
    <t>  09 28 16 - Glass-Mat Faced Gypsum Backing Boards</t>
  </si>
  <si>
    <t>  09 28 19 - Fibered Gypsum Backing Boards</t>
  </si>
  <si>
    <t>  ---DRYWALL---------------------------------------------</t>
  </si>
  <si>
    <t>  09 29 00 - Gypsum Board</t>
  </si>
  <si>
    <t>  09 29 00 A - Drywall - Hang - Apts.</t>
  </si>
  <si>
    <t>  09 29 00 B - Drywall - Hang - Common</t>
  </si>
  <si>
    <t>  09 29 00 C - Drywall - Hang - Comm. Bldg.</t>
  </si>
  <si>
    <t>  09 29 00 D - Drywall - Finish - Apts.</t>
  </si>
  <si>
    <t>  09 29 00 E - Drywall - Finish - Common</t>
  </si>
  <si>
    <t>  09 29 00 F - Drywall - Finish - Comm. Bldg.</t>
  </si>
  <si>
    <t>  09 29 82 - Gypsum Board Fireproofing</t>
  </si>
  <si>
    <t>  ---TILING----------------------------------------------</t>
  </si>
  <si>
    <t>  09 30 00 - Tiling</t>
  </si>
  <si>
    <t>  09 30 13 - Ceramic Tiling</t>
  </si>
  <si>
    <t>  09 30 13 A - Ceramic Tile - Floors - Apts.</t>
  </si>
  <si>
    <t>  09 30 13 B - Ceramic Tile - Floors - Common</t>
  </si>
  <si>
    <t>  09 30 13 C - Ceramic Tile - Floors - Community Bldg.</t>
  </si>
  <si>
    <t>  09 30 13 D - Ceramic Tile - Walls - Apts.</t>
  </si>
  <si>
    <t>  09 30 13 E - Ceramic Tile - Walls - Common</t>
  </si>
  <si>
    <t>  09 30 13 F - Ceramic Tile - Walls - Community Bldg.</t>
  </si>
  <si>
    <t>  09 30 16 - Quarry Tiling</t>
  </si>
  <si>
    <t>  09 30 19 - Paver Tiling</t>
  </si>
  <si>
    <t>  09 30 36 - Concrete Tiling</t>
  </si>
  <si>
    <t>  09 34 00 - Waterproofing-Membrane Tiling</t>
  </si>
  <si>
    <t>  ---CEILINGS--------------------------------------------</t>
  </si>
  <si>
    <t>  09 51 00 - Acoustical Ceilings</t>
  </si>
  <si>
    <t>  09 54 00 - Specialty Ceilings</t>
  </si>
  <si>
    <t>  09 56 00 - Textured Ceilings</t>
  </si>
  <si>
    <t>  09 57 00 - Special Function Ceilings</t>
  </si>
  <si>
    <t>  ---FLOORING and RESILIENT ACCESSORIES------------------</t>
  </si>
  <si>
    <t>  09 60 00 - Flooring</t>
  </si>
  <si>
    <t>  09 61 00 - Flooring Treatment</t>
  </si>
  <si>
    <t>  09 62 00 - Specialty Flooring</t>
  </si>
  <si>
    <t>  09 63 00 - Masonry Flooring</t>
  </si>
  <si>
    <t>  09 64 00 - Wood Flooring</t>
  </si>
  <si>
    <t>  09 64 00 A - Wood Flooring - Apts.</t>
  </si>
  <si>
    <t>  09 64 00 B - Wood Flooring - Common</t>
  </si>
  <si>
    <t>  09 64 00 C - Wood Flooring - Community Bldg.</t>
  </si>
  <si>
    <t>  09 65 00 - Resilient Flooring</t>
  </si>
  <si>
    <t>  09 65 00 A - Vinyl Flooring - Apts.</t>
  </si>
  <si>
    <t>  09 65 00 B - Vinyl Flooring - Common</t>
  </si>
  <si>
    <t>  09 65 00 C - Vinyl Flooring - Comm. Bldg.</t>
  </si>
  <si>
    <t>  09 65 13 - Resilient Base and Accessories</t>
  </si>
  <si>
    <t>  09 65 13 A - Vinyl Base - Apts.</t>
  </si>
  <si>
    <t>  09 65 13 B - Vinyl Base - Common</t>
  </si>
  <si>
    <t>  09 65 13 C - Vinyl Base - Comm. Building</t>
  </si>
  <si>
    <t>  09 65 13.23 - Resilient Stair Treads and Risers</t>
  </si>
  <si>
    <t>  09 65 13.26 - Resilient Stair Nosings</t>
  </si>
  <si>
    <t>  09 65 13.33 - Resilient Accessories</t>
  </si>
  <si>
    <t>  09 65 16 - Resilient Sheeting Flooring</t>
  </si>
  <si>
    <t>  09 65 19 - Resilient Tile Flooring</t>
  </si>
  <si>
    <t>  09 65 43 - linoleum Flooring</t>
  </si>
  <si>
    <t>  09 65 66 - Resilient Athletic Flooring</t>
  </si>
  <si>
    <t>  09 66 00 - Terrazzo Flooring</t>
  </si>
  <si>
    <t>  ---CARPETING-------------------------------------------</t>
  </si>
  <si>
    <t>  09 68 00 - Carpeting</t>
  </si>
  <si>
    <t>  09 68 13 - Tile Carpeting</t>
  </si>
  <si>
    <t>  09 68 13 A - Tile Carpeting - Common</t>
  </si>
  <si>
    <t>  09 68 13 B - Tile Carpeting - Community Bldg</t>
  </si>
  <si>
    <t>  09 68 13 C - Tile Carpeting - Other</t>
  </si>
  <si>
    <t>  09 68 16 - Sheet Carpeting</t>
  </si>
  <si>
    <t>  09 68 16 A - Sheet Carpeting - Apts.</t>
  </si>
  <si>
    <t>  09 68 16 B - Sheet Carpeting - Common</t>
  </si>
  <si>
    <t>  09 68 16 C - Sheet Carpeting - Community Bldg.</t>
  </si>
  <si>
    <t>  09 68 16 D - Sheet Carpeting - Other</t>
  </si>
  <si>
    <t>  ---WALL FINISHES---------------------------------------</t>
  </si>
  <si>
    <t>  09 70 00 - Wall Finishes</t>
  </si>
  <si>
    <t>  09 72 00 - Wall Coverings</t>
  </si>
  <si>
    <t>  09 73 00 - Wall Carpeting</t>
  </si>
  <si>
    <t>  09 75 13 - Stone Wall Facing</t>
  </si>
  <si>
    <t>  09 75 19 - StoneTrim</t>
  </si>
  <si>
    <t>  09 75 19.13 - Stone Base</t>
  </si>
  <si>
    <t>  09 75 19.23 - Stone Window Stools</t>
  </si>
  <si>
    <t>  09 75 23 - Simulated Stone Wall Facing</t>
  </si>
  <si>
    <t>  09 77 00 - Special Wall Surfacing</t>
  </si>
  <si>
    <t>  09 78 00 - Interior Wall Paneling</t>
  </si>
  <si>
    <t>  09 80 00 - Acoustic Insulation</t>
  </si>
  <si>
    <t>  09 83 00 - Acoustic Finishes</t>
  </si>
  <si>
    <t>  ---PAINTING and COATINGS-------------------------------</t>
  </si>
  <si>
    <t>  09 90 00 - Painting and Coating</t>
  </si>
  <si>
    <t>  09 91 00 - Painting</t>
  </si>
  <si>
    <t>  09 91 13 - Exterior Painting</t>
  </si>
  <si>
    <t>  09 91 23 - Interior Painting</t>
  </si>
  <si>
    <t>  09 91 23 A - Paint - Prime - Apts.</t>
  </si>
  <si>
    <t>  09 91 23 B - Paint - Prime - Common</t>
  </si>
  <si>
    <t>  09 91 23 C - Paint - Prime - Community Bldg.</t>
  </si>
  <si>
    <t>  09 91 23 D - Paint - Finish - Apts.</t>
  </si>
  <si>
    <t>  09 91 23 E - Paint - Finish - Common</t>
  </si>
  <si>
    <t>  09 91 23 F - Paint - Finish - Community Bldg.</t>
  </si>
  <si>
    <t>  09 93 00 - Staining and Transparent Finishing</t>
  </si>
  <si>
    <t>  09 94 00 - Decorative Finishing</t>
  </si>
  <si>
    <t>  09 96 23 - Graffiti-Resistant Coatings</t>
  </si>
  <si>
    <t>  09 96 26 - Marine Coatings</t>
  </si>
  <si>
    <t>  09 96 43 - Fire-Retardant Coatings</t>
  </si>
  <si>
    <t>  09 96 46 - Intumescent Painting</t>
  </si>
  <si>
    <t>  09 96 53 - Elastomeric Coatings</t>
  </si>
  <si>
    <t>  09 96 56 - Epoxy Coatings</t>
  </si>
  <si>
    <t>  09 97 00 - Special Coatings</t>
  </si>
  <si>
    <t>  10 - Specialties</t>
  </si>
  <si>
    <t>  ---MAINTENANCE AND DEMO OF SPECIALTIES-----------------</t>
  </si>
  <si>
    <t>  10 01 00 - Operation and Maintenance of Specialties</t>
  </si>
  <si>
    <t>  10 05 05 - Selective Demolition for Specialties</t>
  </si>
  <si>
    <t>  10 08 00 - Commissioning of Specialties</t>
  </si>
  <si>
    <t>  10 10 00 - Information Specialties</t>
  </si>
  <si>
    <t>  ---DISPLAY CASES---------------------------------------</t>
  </si>
  <si>
    <t>  10 12 00 - Display Cases</t>
  </si>
  <si>
    <t>  ---SIGNAGE---------------------------------------------</t>
  </si>
  <si>
    <t>  10 14 00 - Signage</t>
  </si>
  <si>
    <t>  10 14 00 A - Signage - Apts.</t>
  </si>
  <si>
    <t>  10 14 00 B - Signage - Common</t>
  </si>
  <si>
    <t>  10 14 00 C - Signage - Exterior</t>
  </si>
  <si>
    <t>  10 14 00 D - Signage - Other</t>
  </si>
  <si>
    <t>  10 14 16 - Plaques</t>
  </si>
  <si>
    <t>  10 14 19 - Dimensional Letter Signage</t>
  </si>
  <si>
    <t>  10 14 23 - Panel Signage</t>
  </si>
  <si>
    <t>  10 14 23.13 - Engraved Panel Signage</t>
  </si>
  <si>
    <t>  10 14 53 - Traffic Signage</t>
  </si>
  <si>
    <t>  10 14 67 - Tacticle Signage</t>
  </si>
  <si>
    <t>  10 14 67 - Tactile Signage</t>
  </si>
  <si>
    <t>  ---INTERIOR SPECIALTIES--------------------------------</t>
  </si>
  <si>
    <t>  10 20 00 - Interior Specialties</t>
  </si>
  <si>
    <t>  10 21 00 - Compartments and Cubicles</t>
  </si>
  <si>
    <t>  ---PARTITIONS------------------------------------------</t>
  </si>
  <si>
    <t>  10 22 00 - Partitions</t>
  </si>
  <si>
    <t>  10 22 23.23 - Movable Panel Systems</t>
  </si>
  <si>
    <t>  10 22 33 - Accordion Folding Partitions</t>
  </si>
  <si>
    <t>  10 22 36 - Coiling Partitions</t>
  </si>
  <si>
    <t>  10 22 39 - Folding Panel Partitions</t>
  </si>
  <si>
    <t>  10 22 43 - Sliding Partitions</t>
  </si>
  <si>
    <t>  ---WALL AND DOOR PROTECTION----------------------------</t>
  </si>
  <si>
    <t>  10 26 00 - Wall and Door Protection</t>
  </si>
  <si>
    <t>  10 26 13 - Corner Gaurds</t>
  </si>
  <si>
    <t>  10 26 16 - Bumper Guards</t>
  </si>
  <si>
    <t>  10 26 16.13 - Bumper Rails</t>
  </si>
  <si>
    <t>  10 26 23 - Protective Wall Covering</t>
  </si>
  <si>
    <t>  10 26 33 - Door and Frame Protection</t>
  </si>
  <si>
    <t>  ---TOILET AND BATH ACCESSORIES-------------------------</t>
  </si>
  <si>
    <t>  10 28 00 - Toilet, Bath, and Laundry Accessories</t>
  </si>
  <si>
    <t>  10 28 13 - Toilet Accessories</t>
  </si>
  <si>
    <t>  10 28 13 A - Toilet Accessories - Apts.</t>
  </si>
  <si>
    <t>  10 28 13 B - Toilet Accessories - Common</t>
  </si>
  <si>
    <t>  10 28 13 C - Toilet Accessories - Community Bldg.</t>
  </si>
  <si>
    <t>  10 28 16 - Bath Accessories</t>
  </si>
  <si>
    <t>  10 28 16 A - Bath Accessories - Apts.</t>
  </si>
  <si>
    <t>  10 28 16 B - Bath Accessories - Common</t>
  </si>
  <si>
    <t>  10 28 16 C - Bath Accessories - Community Bldg.</t>
  </si>
  <si>
    <t>  10 28 19 - Tub and Shower Enclosures</t>
  </si>
  <si>
    <t>  10 28 23 - Laundry Accessories</t>
  </si>
  <si>
    <t>  ---FIREPLACES------------------------------------------</t>
  </si>
  <si>
    <t>  10 30 00 - Fireplaces and Stoves</t>
  </si>
  <si>
    <t>  10 31 00 - Manufactured Fireplaces</t>
  </si>
  <si>
    <t>  10 32 00 - Fireplace Specialties</t>
  </si>
  <si>
    <t>  ---SAFETY AND EMERGENCY--------------------------------</t>
  </si>
  <si>
    <t>  10 40 00 - Safety Specialties</t>
  </si>
  <si>
    <t>  10 40 00 A - Range Hood Fire Suppression Canisters</t>
  </si>
  <si>
    <t>  10 41 00 - Emergency Access and Information Cabinets</t>
  </si>
  <si>
    <t>  10 41 13 - Fire Department Plan Cabinents</t>
  </si>
  <si>
    <t>  10 41 16 - Emergency Key Cabinents</t>
  </si>
  <si>
    <t>  10 43 00 - Emergency Aid Specialties</t>
  </si>
  <si>
    <t>  10 44 00 - Fire Protection Specialties</t>
  </si>
  <si>
    <t>  10 44 13 - Fire Protection Cabinents</t>
  </si>
  <si>
    <t>  10 44 16 - Fire Extinguishers</t>
  </si>
  <si>
    <t>  10 44 19 - Fire Blankets</t>
  </si>
  <si>
    <t>  10 45 00 - Photoluminescent Exit Specialties</t>
  </si>
  <si>
    <t>  ---MAILBOXES AND LOCKERS-------------------------------</t>
  </si>
  <si>
    <t>  10 50 00 - Storage Specialties</t>
  </si>
  <si>
    <t>  10 51 00 - Lockers</t>
  </si>
  <si>
    <t>  10 51 53 - Locker Room Benches</t>
  </si>
  <si>
    <t>  10 55 00 - Postal Specialties</t>
  </si>
  <si>
    <t>  10 55 13 - Central Mail Delivery Boxes</t>
  </si>
  <si>
    <t>  10 55 13.13 - Cluster Box Units</t>
  </si>
  <si>
    <t>  10 55 23 - Mail Boxes</t>
  </si>
  <si>
    <t>  10 55 23.13 - Apartment Mail Boxes</t>
  </si>
  <si>
    <t>  ---STORAGE AND SHELVING--------------------------------</t>
  </si>
  <si>
    <t>  10 56 00 - Storage Assemblies</t>
  </si>
  <si>
    <t>  10 56 13 - Metal Storage Shelving</t>
  </si>
  <si>
    <t>  10 56 16 - Wood Storage Shelving</t>
  </si>
  <si>
    <t>  10 56 17 - Wall-Mounted Standards and Shelving</t>
  </si>
  <si>
    <t>  10 56 19 - Plastic Storage Shelving</t>
  </si>
  <si>
    <t>  10 56 23 - Wire Storage Shelving</t>
  </si>
  <si>
    <t>  10 57 00 - Wardrobe and Closet Specialties</t>
  </si>
  <si>
    <t>  10 57 13 - Hat and Coat Racks</t>
  </si>
  <si>
    <t>  10 57 23 - Closet and Utility Shelving</t>
  </si>
  <si>
    <t>  10 57 23.13 - Wire Closet and Utility Shelving</t>
  </si>
  <si>
    <t>  10 57 23.16 - Plastic-Lam-Clad Closet and Utility Shelv</t>
  </si>
  <si>
    <t>  10 57 23.19 - Wood Closet and Utility Shelving</t>
  </si>
  <si>
    <t>  ---EXTERIOR SPECIALTIES--------------------------------</t>
  </si>
  <si>
    <t>  10 70 00 - Exterior Specialties</t>
  </si>
  <si>
    <t>  10 71 00 - Exterior Protection</t>
  </si>
  <si>
    <t>  10 71 13 - Exterior Sun Control Devices</t>
  </si>
  <si>
    <t>  10 71 13.13 - Exterior Shutters</t>
  </si>
  <si>
    <t>  10 71 13.26 - Decorative Exterior Shutters</t>
  </si>
  <si>
    <t>  10 71 13.43 - Fixed Sun Screens</t>
  </si>
  <si>
    <t>  10 73 00 - Protective Covers</t>
  </si>
  <si>
    <t>  10 73 13 - Awnings</t>
  </si>
  <si>
    <t>  10 73 16 - Canopies</t>
  </si>
  <si>
    <t>  10 73 26 - Walkways Coverings</t>
  </si>
  <si>
    <t>  10 73 43 - Transportation Stop Shelters</t>
  </si>
  <si>
    <t>  10 74 00 - Manufatured Exterior Specialties</t>
  </si>
  <si>
    <t>  10 74 46 - Window Wells</t>
  </si>
  <si>
    <t>  10 75 00 - Flagpoles</t>
  </si>
  <si>
    <t>  10 81 00 - Pest Control Devices</t>
  </si>
  <si>
    <t>  10 86 00 - Security Mirrors and Domes</t>
  </si>
  <si>
    <t>  11 - Equipment</t>
  </si>
  <si>
    <t>  ---MAINTENANCE AND DEMO OF EQUIPMENT-------------------</t>
  </si>
  <si>
    <t>  11 01 00 - Operation and Maintenance of Equipment</t>
  </si>
  <si>
    <t>  11 05 05 - Selective Demolition for Equipment</t>
  </si>
  <si>
    <t>  11 08 00 - Commissioning of Equipment</t>
  </si>
  <si>
    <t>  ---VEHICLE AND PEDESTRIAN EQUIPMENT--------------------</t>
  </si>
  <si>
    <t>  11 10 00 - Vehicle and Pedestrian Equipment</t>
  </si>
  <si>
    <t>  11 11 00 - Vehicle Service Equipment</t>
  </si>
  <si>
    <t>  11 11 26 - Vehicle-Washing Equipment</t>
  </si>
  <si>
    <t>  11 11 36 - Vehicle Charging Equipment</t>
  </si>
  <si>
    <t>  11 12 00 - Parking Control Equipment</t>
  </si>
  <si>
    <t>  11 12 16 - Parking Ticket Dispensers</t>
  </si>
  <si>
    <t>  11 12 33 - Parking Gates</t>
  </si>
  <si>
    <t>  33 05 27 - Corrugated Metal Utility Pipe</t>
  </si>
  <si>
    <t>  11 13 00 - Loading Dock Equipment</t>
  </si>
  <si>
    <t>  11 13 13 - Loading Dock Bumpers</t>
  </si>
  <si>
    <t>  11 13 16.13 - Loading Dock Seals and Shelters</t>
  </si>
  <si>
    <t>  11 13 19 - Stationary Loading Dock Equipment</t>
  </si>
  <si>
    <t>  11 13 23 - Portable Dock Equipment</t>
  </si>
  <si>
    <t>  11 14 00 - Pedestrian Control Equipment</t>
  </si>
  <si>
    <t>  11 14 13 - Pedestrian Gates</t>
  </si>
  <si>
    <t>  11 14 13.16 - Rotary Gates</t>
  </si>
  <si>
    <t>  11 14 13.19 - Turnstiles</t>
  </si>
  <si>
    <t>  11 21 00 - Retail and Service Equipment</t>
  </si>
  <si>
    <t>  11 21 13 - Cash Registers and Checking Equipment</t>
  </si>
  <si>
    <t>  11 21 23 - Vending Equipment</t>
  </si>
  <si>
    <t>  11 21 24 - Money Changing Machines</t>
  </si>
  <si>
    <t>  11 22 00 - Banking Equipment</t>
  </si>
  <si>
    <t>  11 22 13 - Vault Equipment</t>
  </si>
  <si>
    <t>  11 22 13.23 - Vault Ventilators</t>
  </si>
  <si>
    <t>  ---OFFICE EQUIPMENT------------------------------------</t>
  </si>
  <si>
    <t>  11 28 00 - Office Equipment</t>
  </si>
  <si>
    <t>  11 28 13 - Computers</t>
  </si>
  <si>
    <t>  11 28 16 - Printers</t>
  </si>
  <si>
    <t>  11 28 23 - Copiers</t>
  </si>
  <si>
    <t>  11 29 00 - Postal, Packaging, and Shipping Equipment</t>
  </si>
  <si>
    <t>  ---RESIDENTIAL APPLIANCES AND EQUIPMENT----------------</t>
  </si>
  <si>
    <t>  11 30 00 - Residential Equipment</t>
  </si>
  <si>
    <t>  11 30 13.13 - Residential Kitchen Appliances</t>
  </si>
  <si>
    <t>  11 30 13.13 A - Kitchen Appliances - Refrigerator</t>
  </si>
  <si>
    <t>  11 30 13.13 B - Kitchen Appliances - Dishwasher</t>
  </si>
  <si>
    <t>  11 30 13.13 C - Kitchen Appliances - Range</t>
  </si>
  <si>
    <t>  11 30 13.13 D - Kitchen Appliances - Range Hood</t>
  </si>
  <si>
    <t>  11 30 13.13 E - Kitchen Appliances - Micro. Hood</t>
  </si>
  <si>
    <t>  11 30 13.23 - Residential Laundry Appliances</t>
  </si>
  <si>
    <t>  11 30 13.23 A - Laundry Appliances - Washer</t>
  </si>
  <si>
    <t>  11 30 13.23 B - Laundry Appliances - Dryer</t>
  </si>
  <si>
    <t>  11 30 33 - Retractable Stairs</t>
  </si>
  <si>
    <t>  ---CEILING FANS----------------------------------------</t>
  </si>
  <si>
    <t>  11 30 34 - Residential Ceiling Fans</t>
  </si>
  <si>
    <t>  11 30 34 A - Ceiling Fans - Apts.</t>
  </si>
  <si>
    <t>  11 30 34 B - Ceiling Fans - Common</t>
  </si>
  <si>
    <t>  11 30 34 C - Ceiling Fans - Community Bldg.</t>
  </si>
  <si>
    <t>  11 40 00 - Foodservice Equipment</t>
  </si>
  <si>
    <t>  11 50 00 - Educational and Scientific Equipment</t>
  </si>
  <si>
    <t>  11 51 00 - Library Equipment</t>
  </si>
  <si>
    <t>  ---AUDIO VISUAL EQUIPMENT------------------------------</t>
  </si>
  <si>
    <t>  11 52 00 - Audio-Visual Equipment</t>
  </si>
  <si>
    <t>  11 53 00 - Laboratory Equipment</t>
  </si>
  <si>
    <t>  11 56 00 - Observatory Equipment</t>
  </si>
  <si>
    <t>  11 57 00 - Vocational Shop Equipment</t>
  </si>
  <si>
    <t>  ---ENTERTAINMENT/RECREATION/ATHLETIC-------------------</t>
  </si>
  <si>
    <t>  11 60 00 - Entertainment and Recreation Equipment</t>
  </si>
  <si>
    <t>  11 61 00 - Broadcast, Theater, and Stage Equipment</t>
  </si>
  <si>
    <t>  11 66 00 - Athletic Equipment</t>
  </si>
  <si>
    <t>  11 66 13 - Exercise Equipment</t>
  </si>
  <si>
    <t>  11 66 23 - Gymnasium Equipment</t>
  </si>
  <si>
    <t>  11 66 43 - Interior Scoreboards</t>
  </si>
  <si>
    <t>  11 67 00 - Recreational Equipment</t>
  </si>
  <si>
    <t>  11 68 00 - Play Field Equipment and Structures</t>
  </si>
  <si>
    <t>  11 68 13 - Playground Equipment</t>
  </si>
  <si>
    <t>  11 68 16 - Play Structures</t>
  </si>
  <si>
    <t>  11 68 23 - Exterior Court Athletic Equipment</t>
  </si>
  <si>
    <t>  11 68 33 - Athletic Field Equipment</t>
  </si>
  <si>
    <t>  11 68 43 - Exterior Scoreboards</t>
  </si>
  <si>
    <t>  11 79 00 - Therapy Equipment</t>
  </si>
  <si>
    <t>  ---FACILITY EQUIPMENT----------------------------------</t>
  </si>
  <si>
    <t>  11 80 00 - Facility Maintenance and Operation</t>
  </si>
  <si>
    <t>  11 81 00 - Facility Maintenance Equipment</t>
  </si>
  <si>
    <t>  11 82 00 - Facility Solid Waste Handling Equipment</t>
  </si>
  <si>
    <t>  12 - Furnishings</t>
  </si>
  <si>
    <t>  ---MAINTENANCE AND DEMO OF FURNISHINGS-----------------</t>
  </si>
  <si>
    <t>  12 00 00 - Furnishings</t>
  </si>
  <si>
    <t>  12 01 00 - Maintenance of Furnishings</t>
  </si>
  <si>
    <t>  12 05 05 - Selective Demolition of Furnishings</t>
  </si>
  <si>
    <t>  ---ART-------------------------------------------------</t>
  </si>
  <si>
    <t>  12 08 00 - Commissioning of Furnishings</t>
  </si>
  <si>
    <t>  12 10 00 - Art</t>
  </si>
  <si>
    <t>  ---WINDOW TREATMENTS-----------------------------------</t>
  </si>
  <si>
    <t>  12 20 00 - Window Treatments</t>
  </si>
  <si>
    <t>  12 21 00 - Window Blinds</t>
  </si>
  <si>
    <t>  12 21 00 A - Window Blinds - Apts.</t>
  </si>
  <si>
    <t>  12 21 00 A - Window Blinds - Community Bldg.</t>
  </si>
  <si>
    <t>  12 21 00 B - Window Blinds - Common</t>
  </si>
  <si>
    <t>  12 21 13 - Wood Blinds</t>
  </si>
  <si>
    <t>  12 21 13.13 - Metal Horizontal Louver Blinds</t>
  </si>
  <si>
    <t>  12 21 13.23 - Wood Horizontal Louver Blinds</t>
  </si>
  <si>
    <t>  12 21 13.33 - Plastic Horizontal Louver Blinds</t>
  </si>
  <si>
    <t>  12 21 16 - Vertical Louver Blinds</t>
  </si>
  <si>
    <t>  12 21 23 - Roll-Down Blinds</t>
  </si>
  <si>
    <t>  12 22 00 - Curtains and Drapes</t>
  </si>
  <si>
    <t>  12 22 00 A - Curtains and Drapes - Apts.</t>
  </si>
  <si>
    <t>  12 22 00 B - Curtains and Drapes - Common</t>
  </si>
  <si>
    <t>  12 22 00 C - Curtains and Drapes - Community Bldg.</t>
  </si>
  <si>
    <t>  12 23 00 - Interior Shutters</t>
  </si>
  <si>
    <t>  12 26 00 - Interior Daylighting Devices</t>
  </si>
  <si>
    <t>  ---CABINETS AND CASEWORK-------------------------------</t>
  </si>
  <si>
    <t>  12 30 00 - Casework</t>
  </si>
  <si>
    <t>  12 35 00 - Specialty Casework</t>
  </si>
  <si>
    <t>  12 35 30 - Residential Casework</t>
  </si>
  <si>
    <t>  12 35 30.13 - Kitchen Casework</t>
  </si>
  <si>
    <t>  12 35 30.13 A - Kitchen Cabinets - Apts.</t>
  </si>
  <si>
    <t>  12 35 30.13 B - Kitchen Cabinets - Common</t>
  </si>
  <si>
    <t>  12 35 30.13 C - Kitchen Cabinets - Community Bldg.</t>
  </si>
  <si>
    <t>  12 35 30.23 - Bathroom Casework</t>
  </si>
  <si>
    <t>  12 35 30.23 A - Bathroom Vanities - Apts.</t>
  </si>
  <si>
    <t>  12 35 30.23 B - Bathroom Vanities - Common</t>
  </si>
  <si>
    <t>  12 35 30.23 C - Bathroom Vanities - Community Bldg.</t>
  </si>
  <si>
    <t>  12 35 33 - Utility Room Casework</t>
  </si>
  <si>
    <t>  13 35 36 - Mailroom Casework</t>
  </si>
  <si>
    <t>  12 35 39 - Commercial Kitchen Casework</t>
  </si>
  <si>
    <t>  12 35 50 - Educational/Library Casework</t>
  </si>
  <si>
    <t>  12 35 53 - Laboratory Casework</t>
  </si>
  <si>
    <t>  12 35 59 - Display Casework</t>
  </si>
  <si>
    <t>  ---COUNTERTOPS-----------------------------------------</t>
  </si>
  <si>
    <t>  12 36 00 - Countertops</t>
  </si>
  <si>
    <t>  12 36 13 - Concrete Countertops</t>
  </si>
  <si>
    <t>  12 36 16 - Metal Countertops</t>
  </si>
  <si>
    <t>  12 36 19 - Wood Countertops</t>
  </si>
  <si>
    <t>  12 36 23 - Plastic Countertops</t>
  </si>
  <si>
    <t>  12 36 23 A - Plastic Lam. Countertops - Apts.</t>
  </si>
  <si>
    <t>  12 36 23 B - Plastic Lam. Countertops - Common</t>
  </si>
  <si>
    <t>  12 36 23 C - Plastic Lam. Countertops - Community Bldg.</t>
  </si>
  <si>
    <t>  12 36 40 - Stone Countertops</t>
  </si>
  <si>
    <t>  12 36 40 A - Stone Countertops - Apts.</t>
  </si>
  <si>
    <t>  12 36 40 B - Stone Countertops - Common</t>
  </si>
  <si>
    <t>  12 36 40 C - Stone Countertops - Community Bldg.</t>
  </si>
  <si>
    <t>  12 36 61 - Simulated Stone Countertops</t>
  </si>
  <si>
    <t>  12 36 61 A - Simulated Stone Countertops - Apts.</t>
  </si>
  <si>
    <t>  12 36 61 B - Simulated Stone Countertops - Common</t>
  </si>
  <si>
    <t>  12 36 61 C - Simulated Stone Countertops - Comm. Bldg.</t>
  </si>
  <si>
    <t>  12 36 61.13 - Cultured Marble Countertops</t>
  </si>
  <si>
    <t>  12 36 61.13 A - Cultured Marble Counter - Apts.</t>
  </si>
  <si>
    <t>  12 36 61.13 B - Cultured Marble Counter - Common</t>
  </si>
  <si>
    <t>  12 36 61.13 C - Cultured Marble Counter - Comm. Bldg.</t>
  </si>
  <si>
    <t>  12 36 61.16 - Solid Surfacing Countertops</t>
  </si>
  <si>
    <t>  12 36 61.19 - Quartz Agglomerate Countertops</t>
  </si>
  <si>
    <t>  ---FURNISHINGS AND ACCESSORIES-------------------------</t>
  </si>
  <si>
    <t>  12 50 00 - Furniture</t>
  </si>
  <si>
    <t>  12 60 00 - Multiple Seating</t>
  </si>
  <si>
    <t>  12 90 00 - Other Furnishings</t>
  </si>
  <si>
    <t>  12 93 00 - Interior Public Space Furnishings</t>
  </si>
  <si>
    <t>  12 93 13 - Bicycle Racks</t>
  </si>
  <si>
    <t>  12 93 14 - Bicycle Lockers</t>
  </si>
  <si>
    <t>  12 93 23 - Trash and Litter Receptacles</t>
  </si>
  <si>
    <t>  13 - Special Construction</t>
  </si>
  <si>
    <t>  ---MAINTENANCE AND DEMO OF SPECIAL CONSTRUCTION--------</t>
  </si>
  <si>
    <t>  13 01 00 - Operation and Maintenance of Special Const.</t>
  </si>
  <si>
    <t>  13 05 05 - Selective Demolition for Special Const.</t>
  </si>
  <si>
    <t>  ---COMMISSIONING OF SPECIAL CONSTRUCTION---------------</t>
  </si>
  <si>
    <t>  13 08 00 - Commissioning of Special Construction</t>
  </si>
  <si>
    <t>  13 08 11 - Commissioning of Swimming Pools</t>
  </si>
  <si>
    <t>  13 08 12 - Commissioning of Fountains</t>
  </si>
  <si>
    <t>  13 08 30 - Commissioning of Special Structures</t>
  </si>
  <si>
    <t>  13 10 00 - Special Facility Components</t>
  </si>
  <si>
    <t>  ---SWIMMING POOLS, FOUNTAINS AND SAUNAS---------------</t>
  </si>
  <si>
    <t>  13 11 00 - Swimming Pools</t>
  </si>
  <si>
    <t>  13 11 13 - Below-Grade Swimming Pools</t>
  </si>
  <si>
    <t>  13 11 23 - On-Grade Swimming Pools</t>
  </si>
  <si>
    <t>  13 11 33 - Elevated Swimming Pools</t>
  </si>
  <si>
    <t>  13 11 46 - Swimming Pool Accessories</t>
  </si>
  <si>
    <t>  13 11 49 - Swimming Pool Cleaning Equipment</t>
  </si>
  <si>
    <t>  13 12 00 - Fountains</t>
  </si>
  <si>
    <t>  13 20 00 - Special Purpose Rooms</t>
  </si>
  <si>
    <t>  13 21 00 - Controlled Environment Rooms</t>
  </si>
  <si>
    <t>  13 24 00 - Special Activity Rooms</t>
  </si>
  <si>
    <t>  13 24 16 - Saunas</t>
  </si>
  <si>
    <t>  13 24 26 - Steam Baths</t>
  </si>
  <si>
    <t>  13 24 66 - Athletic Rooms</t>
  </si>
  <si>
    <t>  13 28 00 - Athletic and Recreational Special Const.</t>
  </si>
  <si>
    <t>  13 30 00 - Special Structures</t>
  </si>
  <si>
    <t>  13 31 00 - Fabric Structures</t>
  </si>
  <si>
    <t>  13 48 00 - Sound, Vibration, and Seismic Control</t>
  </si>
  <si>
    <t>  14 - Conveying Equipment</t>
  </si>
  <si>
    <t>  14 00 00 - Conveying Equipment</t>
  </si>
  <si>
    <t>  14 00 00 A - Engineering and Shop Drawing fees</t>
  </si>
  <si>
    <t>  ---MAINTENANCE AND DEMO OF CONVEYING SYSTEMS-----------</t>
  </si>
  <si>
    <t>  14 01 20.71 - Elevator Rehabilitation</t>
  </si>
  <si>
    <t>  14 01 30.71 - Escalators &amp; Moving Walks Rehabilitation</t>
  </si>
  <si>
    <t>  14 01 40.71 - Lift Rehabilitation</t>
  </si>
  <si>
    <t>  14 05 05 - Selective Demolition for Conveying Equipment</t>
  </si>
  <si>
    <t>  14 08 00 - Commissioning of Conveying Equipment</t>
  </si>
  <si>
    <t>  ---ELEVATORS-------------------------------------------</t>
  </si>
  <si>
    <t>  14 20 00 - Elevators</t>
  </si>
  <si>
    <t>  14 21 00 - Electric Traction Elevators</t>
  </si>
  <si>
    <t>  14 24 00 - Hydraulic Elevators</t>
  </si>
  <si>
    <t>  14 27 00 - Custom Elevator Cabs and Doors</t>
  </si>
  <si>
    <t>  14 28 00 - Elevator Equipment and Controls</t>
  </si>
  <si>
    <t>  ---ESCALATORS-----------------------------------------</t>
  </si>
  <si>
    <t>  14 30 00 - Escalators and Moving Walks</t>
  </si>
  <si>
    <t>  14 31 00 - Escalators</t>
  </si>
  <si>
    <t>  14 32 00 - Moving Walks</t>
  </si>
  <si>
    <t>  14 33 00 - Moving Ramps</t>
  </si>
  <si>
    <t>  ---LIFTS-----------------------------------------------</t>
  </si>
  <si>
    <t>  14 40 00 - Lifts</t>
  </si>
  <si>
    <t>  14 41 00 - People Lifts</t>
  </si>
  <si>
    <t>  14 42 00 - Wheelchair Lifts</t>
  </si>
  <si>
    <t>  14 45 00 - Vehicle Lifts</t>
  </si>
  <si>
    <t>  14 90 00 - Other Conveying Equipment</t>
  </si>
  <si>
    <t>  ---CHUTES----------------------------------------------</t>
  </si>
  <si>
    <t>  14 91 00 - Facility Chutes</t>
  </si>
  <si>
    <t>  14 91 82 - Trash Chutes</t>
  </si>
  <si>
    <t>  21 - Fire Protection</t>
  </si>
  <si>
    <t>  21 00 00 - Fire Suppression</t>
  </si>
  <si>
    <t>  21 00 00 A - Engineering and Shop Drawing fees</t>
  </si>
  <si>
    <t>  21 00 00 B - Permit Fees</t>
  </si>
  <si>
    <t>  ---MAINTENANCE AND DEMO OF FIRE PROTECTION-------------</t>
  </si>
  <si>
    <t>  21 01 00 - Operation &amp; Maintenance of Fire Suppression</t>
  </si>
  <si>
    <t>  21 05 05 - Selective Demolition for Fire Suppression</t>
  </si>
  <si>
    <t>  ---GENERAL---------------------------------------------</t>
  </si>
  <si>
    <t>  21 05 29 -Hangers&amp;Supports for Fire-Suppres Pipe&amp; Euip</t>
  </si>
  <si>
    <t>  21 08 00 - Commissioning of Fire Suppression</t>
  </si>
  <si>
    <t>  21 09 00 - Instrumentation&amp;Control for Fire Sup Systems</t>
  </si>
  <si>
    <t>  21 10 00 - Water-Based Fire-Suppression Systems</t>
  </si>
  <si>
    <t>  21 11 00 - Facility Fire-Suppres Water Service Piping</t>
  </si>
  <si>
    <t>  21 11 16 - Facility Fire Hydrants</t>
  </si>
  <si>
    <t>  ---FIRE SPRINKLER SYSTEMS------------------------------</t>
  </si>
  <si>
    <t>  21 11 19 - Fire-Department Connections</t>
  </si>
  <si>
    <t>  21 12 00 - Fire-Suppression Standpipes</t>
  </si>
  <si>
    <t>  21 13 00 - Fire-Suppression Sprinkler Systems</t>
  </si>
  <si>
    <t>  21 13 13 - Wet-Pipe Sprinkler Systems</t>
  </si>
  <si>
    <t>  21 13 13 A - Wet-Pipe Sprinkler Systems - Apts.</t>
  </si>
  <si>
    <t>  21 13 13 B - Wet-Pipe Sprinkler Systems - Common</t>
  </si>
  <si>
    <t>  21 13 13 C - Wet-Pipe Sprinkler Systems - Comm. Bldg.</t>
  </si>
  <si>
    <t>  21 13 13 D - Wet-Pipe Sprinkler Systems - Other</t>
  </si>
  <si>
    <t>  21 13 16 - Dry-Pipe Sprinkler Systems</t>
  </si>
  <si>
    <t>  21 13 16 A - Dry-Pipe Sprinkler Systems - Apts.</t>
  </si>
  <si>
    <t>  21 13 16 B - Dry-Pipe Sprinkler Systems - Common</t>
  </si>
  <si>
    <t>  21 13 16 C - Dry-Pipe Sprinkler Systems - Comm. Bldg.</t>
  </si>
  <si>
    <t>  21 13 16 D - Dry-Pipe Sprinkler Systems - Other</t>
  </si>
  <si>
    <t>  21 16 00 - Fire-Suppression Pressure Maintenance Pumps</t>
  </si>
  <si>
    <t>  21 20 00 - Fire-Extinguishing Systems</t>
  </si>
  <si>
    <t>  21 30 00 - Fire Pumps</t>
  </si>
  <si>
    <t>  21 40 00 - Fire-Suppression Water Storage</t>
  </si>
  <si>
    <t>  22 - Plumbing</t>
  </si>
  <si>
    <t>  22 00 00 - Plumbing</t>
  </si>
  <si>
    <t>  22 00 00 A - Engineering and Shop Drawing fees</t>
  </si>
  <si>
    <t>  22 00 00 B - Permit Fees</t>
  </si>
  <si>
    <t>  ---MAINTENANCE AND DEMO OF PLUMBING--------------------</t>
  </si>
  <si>
    <t>  22 01 00 - Operation &amp; Maintenance of Plumbing</t>
  </si>
  <si>
    <t>  22 01 10.16 - Video Piping Inspections</t>
  </si>
  <si>
    <t>  22 01 10.51 - Plumbing Piping Cleaning</t>
  </si>
  <si>
    <t>  22 01 10.61 - Plumbing Piping Repairs</t>
  </si>
  <si>
    <t>  22 01 30 - Operation &amp; Maint of Plumbing Equipment</t>
  </si>
  <si>
    <t>  22 01 40 - Operation &amp; Maint of Plumbing Fixtures</t>
  </si>
  <si>
    <t>  22 01 50 - Op &amp; Maint of Pool&amp;Fountain Plumb Systems</t>
  </si>
  <si>
    <t>  22 05 05 - Selective Demolition for Plumbing</t>
  </si>
  <si>
    <t>  22 05 17 - Sleeves and Sleeve Seals for Plumbing Piping</t>
  </si>
  <si>
    <t>  22 05 19 - Meters</t>
  </si>
  <si>
    <t>  22 05 19 - Meters &amp; Gages for Plumbing Piping</t>
  </si>
  <si>
    <t>  22 05 19 A - Sub Meters</t>
  </si>
  <si>
    <t>  22 07 00 - Plumbing Insulation</t>
  </si>
  <si>
    <t>  22 08 00 - Commissioning of Plumbing</t>
  </si>
  <si>
    <t>  22 10 00 - Plumbing Piping</t>
  </si>
  <si>
    <t>  ---DOMESTIC WATER DISTRIBUTION-------------------------</t>
  </si>
  <si>
    <t>  22 11 13 - Facility Water Distribution Piping</t>
  </si>
  <si>
    <t>  22 11 16 - Domestic Water Piping</t>
  </si>
  <si>
    <t>  22 11 16 A - Domestic Water Rough-In - Apts.</t>
  </si>
  <si>
    <t>  22 11 16 B - Domestic Water Rough-In - Common</t>
  </si>
  <si>
    <t>  22 11 16 C - Domestic Water Rough-In - Community Bldg.</t>
  </si>
  <si>
    <t>  22 11 17 - Gray-Water Piping</t>
  </si>
  <si>
    <t>  22 11 23 - Domestic Water Pumps</t>
  </si>
  <si>
    <t>  22 12 00 - Facility Potable-Water Storage Tanks</t>
  </si>
  <si>
    <t>  ---SANITARY SEWER INSTALL------------------------------</t>
  </si>
  <si>
    <t>  22 13 00 - Facility Sanitary Sewerage</t>
  </si>
  <si>
    <t>  22 13 13 - Facility Sanitary Sewers</t>
  </si>
  <si>
    <t>  22 13 16 - Sanitary Waste and Vent Piping</t>
  </si>
  <si>
    <t>  22 13 16 A - Sanitary Waste Rough-In - Apts.</t>
  </si>
  <si>
    <t>  22 13 16 B - Sanitary Waste Rough-In - Common</t>
  </si>
  <si>
    <t>  22 13 16 C - Sanitary Waste Rough-In - Community Bldg.</t>
  </si>
  <si>
    <t>  22 13 19.13 - Sanitary Drains</t>
  </si>
  <si>
    <t>  22 13 29 - Sanitary Sewerage Pumps</t>
  </si>
  <si>
    <t>  ---STORM SEWER INSTALL---------------------------------</t>
  </si>
  <si>
    <t>  22 14 00 - Facility Storm Drainage</t>
  </si>
  <si>
    <t>  22 14 13 - Facility Storm Drainage Piping</t>
  </si>
  <si>
    <t>  22 14 26 - Storm Drains</t>
  </si>
  <si>
    <t>  22 14 26.13 Roof Drains</t>
  </si>
  <si>
    <t>  22 14 26.16 - Area Drains</t>
  </si>
  <si>
    <t>  22 14 26.19 - Trench Drains</t>
  </si>
  <si>
    <t>  22 14 29 - Sump Pumps</t>
  </si>
  <si>
    <t>  22 14 53 - Rainwater Storage Tanks</t>
  </si>
  <si>
    <t>  ---PLUMBING EQUIPMENT----------------------------------</t>
  </si>
  <si>
    <t>  22 30 00 - Plumbing Equipment</t>
  </si>
  <si>
    <t>  22 31 00 - Domestic Water Softeners</t>
  </si>
  <si>
    <t>  22 32 00 - Domestic Water Filtration Equipment</t>
  </si>
  <si>
    <t>  22 33 00 - Electric Domestic Water Heaters</t>
  </si>
  <si>
    <t>  22 33 00 A - Electric Water Heaters - Apts.</t>
  </si>
  <si>
    <t>  22 33 00 B - Electric Water Heaters - Common</t>
  </si>
  <si>
    <t>  22 33 00 C - Electric Water Heaters - Comm. Bldg.</t>
  </si>
  <si>
    <t>  22 34 00 - Fuel-Fired Domestic Water Heaters</t>
  </si>
  <si>
    <t>  22 34 00 A - Gas-Fired Water Heaters - Apts.</t>
  </si>
  <si>
    <t>  22 34 00 B - Gas-Fired Water Heaters - Common</t>
  </si>
  <si>
    <t>  22 34 00 C - Gas-Fired Water Heaters - Comm. Bldg.</t>
  </si>
  <si>
    <t>  22 35 00 - Domestic Water Heat Exchangers</t>
  </si>
  <si>
    <t>  22 36 00 - Domestic Water Preheaters</t>
  </si>
  <si>
    <t>  22 36 13 - Solar Domestic Water Preheaters</t>
  </si>
  <si>
    <t>  22 36 23 - Geothermal Domestic Water Preheaters</t>
  </si>
  <si>
    <t>  ---RESIDENTIAL PLUMBING FIXTURES-----------------------</t>
  </si>
  <si>
    <t>  22 40 00 - Plumbing Fixtures</t>
  </si>
  <si>
    <t>  22 41 00 - Residential Plumbing Fixtures</t>
  </si>
  <si>
    <t>  22 41 13.13 - Residential Water Closets</t>
  </si>
  <si>
    <t>  22 41 13.13 A - Toilets - Apts.</t>
  </si>
  <si>
    <t>  22 41 13.13 B - Toilets - Common</t>
  </si>
  <si>
    <t>  22 41 13.13 C - Toilets - Community Bldg.</t>
  </si>
  <si>
    <t>  22 41 16 - Residential Lavatories and Sinks</t>
  </si>
  <si>
    <t>  22 41 16 A - Lavatories and Sinks - Apts.</t>
  </si>
  <si>
    <t>  22 41 16 B - Lavatories and Sinks - Common</t>
  </si>
  <si>
    <t>  22 41 16 C - Lavatories and Sinks - Comm. Bldg.</t>
  </si>
  <si>
    <t>  22 41 19 - Residential Bathtubs</t>
  </si>
  <si>
    <t>  22 41 19 A - Bathtubs - Apts.</t>
  </si>
  <si>
    <t>  22 41 19 B - Bathtubs - Common</t>
  </si>
  <si>
    <t>  22 41 19 C - Bathtubs - Comm. Bldg.</t>
  </si>
  <si>
    <t>  22 41 23 - Residential Showers</t>
  </si>
  <si>
    <t>  22 41 23 A - Showers - Apts.</t>
  </si>
  <si>
    <t>  22 41 23 B - Showers - Common</t>
  </si>
  <si>
    <t>  22 41 23 C - Showers - Community Bldg</t>
  </si>
  <si>
    <t>  22 41 26 - Residential Disposers</t>
  </si>
  <si>
    <t>  22 41 26 A - Disposals - Apts.</t>
  </si>
  <si>
    <t>  22 41 26 B - Disposals - Common</t>
  </si>
  <si>
    <t>  22 41 26 C - Disposals - Community Bldg.</t>
  </si>
  <si>
    <t>  22 41 39 - Residential Faucets, Supplies, and Trim</t>
  </si>
  <si>
    <t>  22 41 39 A - Kitchen Faucets and Trim - Apts.</t>
  </si>
  <si>
    <t>  22 41 39 B - Kitchen Faucets and Trim - Common</t>
  </si>
  <si>
    <t>  22 41 39 C - Kitchen Faucets and Trim - Comm. Bldg.</t>
  </si>
  <si>
    <t>  22 41 39 D - Lav. Faucets and Trim - Apts.</t>
  </si>
  <si>
    <t>  22 41 39 E - Lav. Faucets and Trim - Common</t>
  </si>
  <si>
    <t>  22 41 39 F - Lav. Faucets and Trim - Comm. Bldg.</t>
  </si>
  <si>
    <t>  22 41 39 G - Tub Faucets and Trim - Apts.</t>
  </si>
  <si>
    <t>  22 41 39 H - Tub Faucets and Trim - Common</t>
  </si>
  <si>
    <t>  22 41 39 I - Tub Faucets and Trim - Comm. Bldg.</t>
  </si>
  <si>
    <t>  ---COMMERCIAL PLUMBING FIXTURES------------------------</t>
  </si>
  <si>
    <t>  22 42 00 - Commercial Plumbing Fixtures</t>
  </si>
  <si>
    <t>  22 42 13.13 - Commercial Toilets</t>
  </si>
  <si>
    <t>  22 42 13.16 - Commercial Urinals</t>
  </si>
  <si>
    <t>  22 42 16 - Wall Hung Sinks</t>
  </si>
  <si>
    <t>  22 42 19 - Commercial Bathtubs</t>
  </si>
  <si>
    <t>  22 42 23 - Commercial Showers</t>
  </si>
  <si>
    <t>  22 42 26 - Commercial Disposers</t>
  </si>
  <si>
    <t>  22 42 39 - Commercial Faucets, Supplies, and Trim</t>
  </si>
  <si>
    <t>  22 44 00 - Plumbing Wall Carriers</t>
  </si>
  <si>
    <t>  ---DRINKING FOUNTAINS----------------------------------</t>
  </si>
  <si>
    <t>  22 47 13 - Drinking Fountains</t>
  </si>
  <si>
    <t>  ---SWIMMING POOL AND FOUNTAIN SYSTEMS------------------</t>
  </si>
  <si>
    <t>  22 51 00 - Swimming Pool Plumbing Systems</t>
  </si>
  <si>
    <t>  22 51 13 - Swimming Pool Piping</t>
  </si>
  <si>
    <t>  22 51 16 - Swimming Pool Pumps</t>
  </si>
  <si>
    <t>  22 51 19 - Swimming Pool Water Treatment Equipment</t>
  </si>
  <si>
    <t>  22 51 23 - Swimming Pool Equipment Controls</t>
  </si>
  <si>
    <t>  22 52 00 - Fountain Plumbing Systems</t>
  </si>
  <si>
    <t>  23 - Heating, Ventilation &amp; AC</t>
  </si>
  <si>
    <t>  23 00 00 - Heating, Ventilating, Air Conditioning HVAC</t>
  </si>
  <si>
    <t>  23 00 00 A - Engineering and Shop Drawing fees</t>
  </si>
  <si>
    <t>  23 00 00 B - Permit Fees</t>
  </si>
  <si>
    <t>  ---MAINTENANCE AND DEMO OF HVAC------------------------</t>
  </si>
  <si>
    <t>  23 01 00 - Operation and Maintenance of HVAC Systems</t>
  </si>
  <si>
    <t>  23 05 05 - Selective Demolition for Heating, Vent &amp; Air</t>
  </si>
  <si>
    <t>  ---General---------------------------------------------</t>
  </si>
  <si>
    <t>  23 07 00 - HVAC Insulation</t>
  </si>
  <si>
    <t>  23 08 00 - Commissioning of HVAC</t>
  </si>
  <si>
    <t>  23 09 00 - Instrumentation and Control for HVAC</t>
  </si>
  <si>
    <t>  23 10 00 - Facility Fuel Systems</t>
  </si>
  <si>
    <t>  23 12 00 - Facility Fuel Pumps</t>
  </si>
  <si>
    <t>  23 13 00 - Facility Fuel-Storage Tanks</t>
  </si>
  <si>
    <t>  23 20 00 - HVAC Piping and Pumps</t>
  </si>
  <si>
    <t>  23 21 00 - Hydronic Piping and Pumps</t>
  </si>
  <si>
    <t>  23 22 00 - Steam and Condensate Piping and Pumps</t>
  </si>
  <si>
    <t>  23 23 00 - Refrigerant Piping</t>
  </si>
  <si>
    <t>  ---HVAC AIR DISTRIBUTION-------------------------------</t>
  </si>
  <si>
    <t>  23 30 00 - HVAC Air Distribution</t>
  </si>
  <si>
    <t>  23 30 00 A - HVAC Rough-In - Apts.</t>
  </si>
  <si>
    <t>  23 30 00 B - HVAC Rough-In - Commons</t>
  </si>
  <si>
    <t>  23 30 00 C - HVAC Rough-In - Comm. Bldg.</t>
  </si>
  <si>
    <t>  23 31 13 - Metal Ducts</t>
  </si>
  <si>
    <t>  23 31 16 - Nonmetal Ducts</t>
  </si>
  <si>
    <t>  23 32 00 - Air Plenums and Chases</t>
  </si>
  <si>
    <t>  23 33 00 - Air Duct Accessories</t>
  </si>
  <si>
    <t>  23 33 13 - Dampers</t>
  </si>
  <si>
    <t>  23 33 53 - Duct Liners</t>
  </si>
  <si>
    <t>  ---EXHAUST FANS----------------------------------------</t>
  </si>
  <si>
    <t>  23 34 00 - HVAC Fans</t>
  </si>
  <si>
    <t>  23 34 50 - Bathroom Exhaust Fans</t>
  </si>
  <si>
    <t>  23 34 60 - Roof and Attic Fans</t>
  </si>
  <si>
    <t>  23 35 00 - Special Exhaust Systems</t>
  </si>
  <si>
    <t>  ---DIFFUSERS, REGISTERS AND GRILLES--------------------</t>
  </si>
  <si>
    <t>  23 37 00 - Air Outlets and Inlets</t>
  </si>
  <si>
    <t>  23 37 13 - Diffusers, Registers, and Grilles</t>
  </si>
  <si>
    <t>  ---VENTILATION AND FILTRATION--------------------------</t>
  </si>
  <si>
    <t>  23 38 00 - Ventilation Hoods</t>
  </si>
  <si>
    <t>  23 38 13 - Commercial-Kitchen Hoods</t>
  </si>
  <si>
    <t>  23 40 00 - HVAC Air Cleaning Devices</t>
  </si>
  <si>
    <t>  23 41 00 - Particulate Air Filtration</t>
  </si>
  <si>
    <t>  ---CENTRAL HEATING AND COOLING EQUIPMENT---------------</t>
  </si>
  <si>
    <t>  23 50 00 - Central Heating Equipment</t>
  </si>
  <si>
    <t>  23 52 00 - Heating Boilers</t>
  </si>
  <si>
    <t>  23 54 00 - Furnaces</t>
  </si>
  <si>
    <t>  23 55 00 - Fuel-Fired Heaters</t>
  </si>
  <si>
    <t>  23 56 00 - Solar Energy Heating Equipment</t>
  </si>
  <si>
    <t>  23 57 00 - Heat Exchangers for HVAC</t>
  </si>
  <si>
    <t>  23 60 00 - Chiller</t>
  </si>
  <si>
    <t>  23 70 00 - Central HVAC Equipment</t>
  </si>
  <si>
    <t>  23 80 00 - Decentralized HVAC Equipment</t>
  </si>
  <si>
    <t>  23 81 00 - Decentralized Unitary HVAC Equipment</t>
  </si>
  <si>
    <t>  ---UNIT HVAC EQUIPMENT---------------------------------</t>
  </si>
  <si>
    <t>  23 81 13 - Packaged Terminal Air-Conditioners</t>
  </si>
  <si>
    <t>  23 81 19 - Self-Contained Air-Conditioners</t>
  </si>
  <si>
    <t>  23 81 26 - Split-System Air-Conditioners</t>
  </si>
  <si>
    <t>  23 81 26 - Split-System Indoor AHU</t>
  </si>
  <si>
    <t>  23 81 43 - Air-Source Unitary Heat Pumps</t>
  </si>
  <si>
    <t>  23 81 43 - Split-System Outdoor Condensers</t>
  </si>
  <si>
    <t>  23 81 29 - Variable Refrigerant Flow HVAC Systems</t>
  </si>
  <si>
    <t>  23 81 46 - Water-Source Unitary Heat Pumps</t>
  </si>
  <si>
    <t>  23 81 49 - Ground-Source Unitary Heat Pumps</t>
  </si>
  <si>
    <t>  ---HUMIDITY CONTROL------------------------------------</t>
  </si>
  <si>
    <t>  23 84 00 - Dehumidifiers</t>
  </si>
  <si>
    <t>  23 84 13 - Humidifiers</t>
  </si>
  <si>
    <t>  23 84 16 - Mechanical Humidification Units</t>
  </si>
  <si>
    <t>  26 - Electrical</t>
  </si>
  <si>
    <t>  26 00 00 - Electrical</t>
  </si>
  <si>
    <t>  26 00 00 A - Engineering and Shop Drawing fees</t>
  </si>
  <si>
    <t>  26 00 00 B - Permit Fees</t>
  </si>
  <si>
    <t>  ---MAINTENANCE AND DEMO OF ELECTRICAL------------------</t>
  </si>
  <si>
    <t>  26 01 00 - Operation and Maintenance of Electrical Sys</t>
  </si>
  <si>
    <t>  26 05 05 - Selective Demolition for Electrical</t>
  </si>
  <si>
    <t>  26 05 26 - Grounding and Bonding for Electrical Systems</t>
  </si>
  <si>
    <t>  26 05 29 - Hangers and Supports for Electrical Systems</t>
  </si>
  <si>
    <t>  26 05 33 - Raceway and Boxes for Electrical Systems</t>
  </si>
  <si>
    <t>  26 05 33.13 - Conduit for Electrical Systems</t>
  </si>
  <si>
    <t>  26 05 33.16 - Boxes for Electrical Systems</t>
  </si>
  <si>
    <t>  26 05 39 - Underfloor Raceways for Electrical Systems</t>
  </si>
  <si>
    <t>  26 05 43 - Underground Ducts&amp;Raceways for Electrical</t>
  </si>
  <si>
    <t>  26 05 76 - Photometric Studies</t>
  </si>
  <si>
    <t>  26 08 00 - Commissioning of Electrical Systems</t>
  </si>
  <si>
    <t>  26 09 00 - Instrumentation and Control for Elec. System</t>
  </si>
  <si>
    <t>  ---ELECTRICAL DISTRIBUTION-----------------------------</t>
  </si>
  <si>
    <t>  26 10 00 - Medium-Voltage Electrical Distribution</t>
  </si>
  <si>
    <t>  26 10 00 A - Electrical Rough-In - Apts.</t>
  </si>
  <si>
    <t>  26 10 00 B - Electrical Rough-In - Common</t>
  </si>
  <si>
    <t>  26 10 00 C - Electrical Rough-In - Comm. Bldg</t>
  </si>
  <si>
    <t>  26 10 00 D - Electrical Rough-In - Other</t>
  </si>
  <si>
    <t>  26 13 00 - Electrical Switchgear</t>
  </si>
  <si>
    <t>  26 13 00 - Medium-Voltage Switchgear</t>
  </si>
  <si>
    <t>  26 16 00 - Electrical Metering</t>
  </si>
  <si>
    <t>  26 16 00 - Medium-Voltage Metering</t>
  </si>
  <si>
    <t>  26 20 00 - Low-Voltage Electrical Distribution</t>
  </si>
  <si>
    <t>  26 21 00 - Low-Voltage Electrical Service Entrance</t>
  </si>
  <si>
    <t>  26 23 00 - Low-Voltage Switchgear</t>
  </si>
  <si>
    <t>  26 27 00 - Low-Voltage Distribution Equipment</t>
  </si>
  <si>
    <t>  ---PANELBOARDS-----------------------------------------</t>
  </si>
  <si>
    <t>  26 24 00 - Electrical Panels</t>
  </si>
  <si>
    <t>  26 24 00 - Switchboards and Panelboards</t>
  </si>
  <si>
    <t>  ---PHOTOVOLTAIC---------------------------------------</t>
  </si>
  <si>
    <t>  26 31 00 - Photovoltaic Collectors</t>
  </si>
  <si>
    <t>  ---GENERATORS------------------------------------------</t>
  </si>
  <si>
    <t>  26 32 00 - Packaged Generator Assemblies</t>
  </si>
  <si>
    <t>  26 33 00 - Battery Equipment</t>
  </si>
  <si>
    <t>  26 36 00 - Transfer Switches</t>
  </si>
  <si>
    <t>  ---ELECTRICAL PROTECTION-------------------------------</t>
  </si>
  <si>
    <t>  26 40 00 - Electrical Protection</t>
  </si>
  <si>
    <t>  26 41 00 - Facility Lightning Protection</t>
  </si>
  <si>
    <t>  26 43 00 - Surge Protective Devices</t>
  </si>
  <si>
    <t>  ---INTERIOR LIGHTING-----------------------------------</t>
  </si>
  <si>
    <t>  26 50 00 - Lighting</t>
  </si>
  <si>
    <t>  26 51 00 - Interior Lighting</t>
  </si>
  <si>
    <t>  26 51 00 A - Interior Lighting - Apts.</t>
  </si>
  <si>
    <t>  26 51 00 B - Interior Lighting - Common</t>
  </si>
  <si>
    <t>  26 51 00 C - Interior Lighting - Comm. Bldg</t>
  </si>
  <si>
    <t>  26 51 00 D - Interior Lighting - Other</t>
  </si>
  <si>
    <t>  ---SAFETY LIGHTING-------------------------------------</t>
  </si>
  <si>
    <t>  26 52 00 - Safety Lighting</t>
  </si>
  <si>
    <t>  26 52 13 - Emergency and Exit Lighting</t>
  </si>
  <si>
    <t>  26 52 13.16 - Exit Signs</t>
  </si>
  <si>
    <t>  ---SITE LIGHTING-----------------------------------</t>
  </si>
  <si>
    <t>  26 56 00 - Exterior Lighting</t>
  </si>
  <si>
    <t>  26 56 00 - Site Lighting</t>
  </si>
  <si>
    <t>  26 56 13 - Lighting Poles and Standards</t>
  </si>
  <si>
    <t>  26 56 17 - Wall Packs and Standards</t>
  </si>
  <si>
    <t>  26 56 19 - LED Exterior Lighting</t>
  </si>
  <si>
    <t>  26 56 21 - Landscape Lighting</t>
  </si>
  <si>
    <t>  27 - Communications</t>
  </si>
  <si>
    <t>  27 00 00 - Communications</t>
  </si>
  <si>
    <t>  27 01 00 - Operation and Maint of Communications System</t>
  </si>
  <si>
    <t>  27 05 05 - Selective Demolition for Communications</t>
  </si>
  <si>
    <t>  27 05 26 - Grounding and Bonding for Communications Sys</t>
  </si>
  <si>
    <t>  27 05 28 - Pathways for Communication Systems</t>
  </si>
  <si>
    <t>  27 05 29 - Hangers and Supports for Comm Systems</t>
  </si>
  <si>
    <t>  27 05 33 - Conduits and Backboxes for Comm Systems</t>
  </si>
  <si>
    <t>  27 05 43 - Underground Ducts and Raceways for Comm Sys</t>
  </si>
  <si>
    <t>  27 08 00 - Commissioning of Communications</t>
  </si>
  <si>
    <t>  27 10 00 - Structured Cabling</t>
  </si>
  <si>
    <t>  27 11 00 - Communications Equipment Room Fittings</t>
  </si>
  <si>
    <t>  27 13 00 - Communications Backbone Cabling</t>
  </si>
  <si>
    <t>  27 13 13 - Communications Copper Backbone Cabling</t>
  </si>
  <si>
    <t>  27 13 23 - Communications Optical Fiber Backbone Cable</t>
  </si>
  <si>
    <t>  27 13 33 - Communications Coaxial Backbone Cabling</t>
  </si>
  <si>
    <t>  27 13 43 - Communications Services Cabling</t>
  </si>
  <si>
    <t>  27 13 43.13 - Dial tone Services Cabling</t>
  </si>
  <si>
    <t>  27 13 43.23 - T1 Services Cabling</t>
  </si>
  <si>
    <t>  27 13 43.33 - DSL Services Cabling</t>
  </si>
  <si>
    <t>  27 13 43.43 - Cable Services Cabling</t>
  </si>
  <si>
    <t>  27 13 43.53 - Satellite Services Cabling</t>
  </si>
  <si>
    <t>  27 15 00 - Communications Horizontal Cabling</t>
  </si>
  <si>
    <t>  27 15 01.11 - Conductors&amp;Cables for Electr Safety&amp;Secur</t>
  </si>
  <si>
    <t>  27 15 01.13 - Video Surveillance Comm Conductors&amp;Cables</t>
  </si>
  <si>
    <t>  27 15 01.15 - Access Controls Comm Conductors&amp;Cables</t>
  </si>
  <si>
    <t>  27 15 01.19 - Fire Alarm Comm Conductors&amp;Cables</t>
  </si>
  <si>
    <t>  27 15 01.43 - Nurse Call &amp;Intercom Comm Horizon Cabling</t>
  </si>
  <si>
    <t>  28 - Electronic, Safety and Security</t>
  </si>
  <si>
    <t>  ---UPGRADES--------------------------------------------</t>
  </si>
  <si>
    <t>  28 00 00 - Electric Safety and Security</t>
  </si>
  <si>
    <t>  28 01 00 - Operation &amp; Maint of Electronic Safety&amp;Secur</t>
  </si>
  <si>
    <t>  28 01 10.51 - Maint&amp;Admin of Access Control</t>
  </si>
  <si>
    <t>  28 01 10.71 - Upgrades of Access Control</t>
  </si>
  <si>
    <t>  28 01 20.51 - Maint&amp;Admin of Video Surveillance</t>
  </si>
  <si>
    <t>  28 01 20.71 - Upgrades of Video Surveillance</t>
  </si>
  <si>
    <t>  28 01 30.51 - Maint&amp;Admin of Security DetectAlarm&amp;Monit</t>
  </si>
  <si>
    <t>  28 01 30.71 - Upgrades of Security and Alarm Systems</t>
  </si>
  <si>
    <t>  28 01 70.51 - Maint&amp;Admin of Life Safety</t>
  </si>
  <si>
    <t>  28 01 70.71 - Upgrades of Life Safety</t>
  </si>
  <si>
    <t>  28 01 80.51 - Maint&amp;Admin of Fire Detection&amp;Alarm</t>
  </si>
  <si>
    <t>  28 01 80.71 - Upgrades of Fire Detect. &amp; Alarm</t>
  </si>
  <si>
    <t>  28 05 07 - Power Sources for Electronic Safety&amp;Security</t>
  </si>
  <si>
    <t>  28 05 09 - Surge Protection for Electronic Safety&amp;Secur</t>
  </si>
  <si>
    <t>  ---COMMISSIONING OF ELECTRONIC AND SAFETY-------------</t>
  </si>
  <si>
    <t>  28 08 00 - Commissioning of Electronic Safety&amp;Security</t>
  </si>
  <si>
    <t>  ---NEW SECURITY AND ACCESS SYSTEMS---------------------</t>
  </si>
  <si>
    <t>  28 10 00 - Access Control</t>
  </si>
  <si>
    <t>  28 15 00 - Access Control Hardware Devices</t>
  </si>
  <si>
    <t>  28 20 00 - Video Surveillance</t>
  </si>
  <si>
    <t>  28 21 00 - Surveillance Cameras</t>
  </si>
  <si>
    <t>  28 23 00 - Video Management System</t>
  </si>
  <si>
    <t>  28 30 00 - Security Detection, Alarm &amp; Monitoring</t>
  </si>
  <si>
    <t>  28 31 00 - Intrusion Detection</t>
  </si>
  <si>
    <t>  ---NEW LIFE SAFETY ALARMS AND SENSORS------------------</t>
  </si>
  <si>
    <t>  28 42 00 - Gas Detection and Alarm</t>
  </si>
  <si>
    <t>  28 43 00 - Fuel Oil Detection and Alarm</t>
  </si>
  <si>
    <t>  28 45 00 - Water Detection and Alarm</t>
  </si>
  <si>
    <t>  28 46 00 - Fire and Smoke Detection and Alarm</t>
  </si>
  <si>
    <t>  28 46 11.15 - Smoke Detection Sensors</t>
  </si>
  <si>
    <t>  28 46 11.21 - Carbon-Monoxide Detection Sensors</t>
  </si>
  <si>
    <t>  28 46 11.23 - Combination Sensors</t>
  </si>
  <si>
    <t>  28 46 12.11 - Fire Alarm Pull Stations</t>
  </si>
  <si>
    <t>  28 46 20 - Fire Alarm</t>
  </si>
  <si>
    <t>  28 46 23 - Fire Alarm Notification Appliances</t>
  </si>
  <si>
    <t>  28 46 23 - Fire Alarm Notification Devices</t>
  </si>
  <si>
    <t>  ---FIRE ALARM CONTROL INTERFACE------------------------</t>
  </si>
  <si>
    <t>  28 46 24 - Fire Detection &amp;Alarm Emer Control Interface</t>
  </si>
  <si>
    <t>  28 46 24 A - Fire Alarm Annunciation Panel</t>
  </si>
  <si>
    <t>  28 46 24 B - Fire Alarm Control Panel</t>
  </si>
  <si>
    <t>  28 47 00 - Mass Notification</t>
  </si>
  <si>
    <t>  31 - Earthwork</t>
  </si>
  <si>
    <t>  ---MAINTENANCE DEMO AND TESTING------------------------</t>
  </si>
  <si>
    <t>  31 00 00 - Earthwork</t>
  </si>
  <si>
    <t>  31 01 00 - Maint of Earthwork</t>
  </si>
  <si>
    <t>  31 05 05 - Selective Demolition for Earthwork</t>
  </si>
  <si>
    <t>  31 08 00 - Commissioning of Earthwork</t>
  </si>
  <si>
    <t>  31 08 13 - Pile Load Testing</t>
  </si>
  <si>
    <t>  31 08 13.13 - Dynamic Pile Load Testing</t>
  </si>
  <si>
    <t>  31 08 13.16 - Static Pile Load Testing</t>
  </si>
  <si>
    <t>  ---SITE CLEARING---------------------------------------</t>
  </si>
  <si>
    <t>  31 10 00 - Site Clearing</t>
  </si>
  <si>
    <t>  31 11 00 - Clearing and Grubbing</t>
  </si>
  <si>
    <t>  31 12 00 - Selective Clearing</t>
  </si>
  <si>
    <t>  31 13 13 - Selective Tree and Shrub Removal</t>
  </si>
  <si>
    <t>  31 13 16 - Selective Tree and Shrub Trimming</t>
  </si>
  <si>
    <t>  31 14 00 - Earth Stripping and Stockpiling</t>
  </si>
  <si>
    <t>  31 20 00 - Earth Moving</t>
  </si>
  <si>
    <t>  ---OFF-GASSING MITIGATION------------------------------</t>
  </si>
  <si>
    <t>  31 21 00 - Off-Glassing Mitigation</t>
  </si>
  <si>
    <t>  31 21 13 - Radon Mitigation</t>
  </si>
  <si>
    <t>  31 21 16 - Methane Mitigation</t>
  </si>
  <si>
    <t>  ---GRADING---------------------------------------------</t>
  </si>
  <si>
    <t>  31 22 00 - Grading</t>
  </si>
  <si>
    <t>  31 22 13 - Rough Grading</t>
  </si>
  <si>
    <t>  31 22 16 - Fine Grading</t>
  </si>
  <si>
    <t>  31 22 16.13 - Roadway Subgrade Reshaping</t>
  </si>
  <si>
    <t>  31 22 19 - Finish Grading</t>
  </si>
  <si>
    <t>  31 22 19.13 - Spreading and Grading Topsoil</t>
  </si>
  <si>
    <t>  ---EXCAVATION AND FILL---------------------------------</t>
  </si>
  <si>
    <t>  31 23 00 - Excavation and Fill</t>
  </si>
  <si>
    <t>  31 23 13 - Subgrade Preparation</t>
  </si>
  <si>
    <t>  31 23 16 - Excavation</t>
  </si>
  <si>
    <t>  31 23 16.26 - Rock Removal</t>
  </si>
  <si>
    <t>  31 23 19 - Dewatering</t>
  </si>
  <si>
    <t>  31 23 23 - Fill</t>
  </si>
  <si>
    <t>  31 23 23.13 - Backfill</t>
  </si>
  <si>
    <t>  31 23 23.23 - Compaction</t>
  </si>
  <si>
    <t>  31 23 23.33 - Flowable Fill</t>
  </si>
  <si>
    <t>  ---EROSION AND SEDIMENT CONTROL------------------------</t>
  </si>
  <si>
    <t>  31 25 00 - Erosion and Sedimentation Controls</t>
  </si>
  <si>
    <t>  ---SOIL STABILIZATION AND TREATMENT--------------------</t>
  </si>
  <si>
    <t>  31 31 00 - Soil Treatment</t>
  </si>
  <si>
    <t>  31 32 00 - Soil Stabilization</t>
  </si>
  <si>
    <t>  31 33 00 - Rock Stabilization</t>
  </si>
  <si>
    <t>  31 34 00 - Soil Reinforcement</t>
  </si>
  <si>
    <t>  31 35 00 - Slope Protection</t>
  </si>
  <si>
    <t>  31 37 00 - Riprap</t>
  </si>
  <si>
    <t>  ---SHORING AND UNDERPINNING----------------------------</t>
  </si>
  <si>
    <t>  31 41 00 - Shoring</t>
  </si>
  <si>
    <t>  31 43 00 - Concrete Raising</t>
  </si>
  <si>
    <t>  31 45 00 - Vibroflotation and Densification</t>
  </si>
  <si>
    <t>  31 46 00 - Needle Beams</t>
  </si>
  <si>
    <t>  31 48 00 - Underpinning</t>
  </si>
  <si>
    <t>  31 50 00 - Excavation Support and Protection</t>
  </si>
  <si>
    <t>  ---DEEP FOUNDATIONS------------------------------------</t>
  </si>
  <si>
    <t>  31 60 00 - Special Foundations and Load-Bearing Element</t>
  </si>
  <si>
    <t>  31 62 00 - Driven Piles</t>
  </si>
  <si>
    <t>  31 63 00 - Bored Piles</t>
  </si>
  <si>
    <t>  31 64 00 - Caissons</t>
  </si>
  <si>
    <t>  31 66 00 - Special Foundations</t>
  </si>
  <si>
    <t>  32 - Exterior Improvements</t>
  </si>
  <si>
    <t>  ---MAINTENANCE OF PAVEMENT-----------------------------</t>
  </si>
  <si>
    <t>  32 00 00 - Exterior Improvements</t>
  </si>
  <si>
    <t>  32 01 00 - Operation&amp;Maint of Exterior Improvements</t>
  </si>
  <si>
    <t>  32 01 11 - Paving Cleaning</t>
  </si>
  <si>
    <t>  32 01 13 - Asphalt Seal Coat</t>
  </si>
  <si>
    <t>  32 01 17 - Asphalt Crack Sealing</t>
  </si>
  <si>
    <t>  ---PAVEMENT MILLING AND REPAIRS------------------------</t>
  </si>
  <si>
    <t>  32 01 16 - Flexible Paving Rehabilitation</t>
  </si>
  <si>
    <t>  32 01 16.71 - Asphalt Milling</t>
  </si>
  <si>
    <t>  32 01 17 - Flexible Paving Repair</t>
  </si>
  <si>
    <t>  32 01 19 - Rigid Paving Surface Treatment</t>
  </si>
  <si>
    <t>  32 01 23 - Base Course Reconditioning</t>
  </si>
  <si>
    <t>  32 01 26 - Asphalt Overlay</t>
  </si>
  <si>
    <t>  32 01 26.74 - Concrete Overlays</t>
  </si>
  <si>
    <t>  32 01 29 - Rigid Paving Repair</t>
  </si>
  <si>
    <t>  ---LANDSCAPE CONSERVATION------------------------------</t>
  </si>
  <si>
    <t>  32 01 90.23 - Pruning</t>
  </si>
  <si>
    <t>  32 01 90.26 - Watering</t>
  </si>
  <si>
    <t>  32 01 90.29 - Topsoil Preservation</t>
  </si>
  <si>
    <t>  32 01 90.33 - Tree and Shrub Preservation</t>
  </si>
  <si>
    <t>  32 05 05 - Select Demolition for Exterior Improvements</t>
  </si>
  <si>
    <t>  32 05 13 - Soils for Exterior Improvements</t>
  </si>
  <si>
    <t>  32 08 00 - Commissioning of Exterior Improvements</t>
  </si>
  <si>
    <t>  ------------------PAVING-------------------------------</t>
  </si>
  <si>
    <t>  ---SUB-BASE AND BASE COURSE----------------------------</t>
  </si>
  <si>
    <t>  32 11 23 - Stone Base Course</t>
  </si>
  <si>
    <t>  32 11 26 - Asphalt Base Course</t>
  </si>
  <si>
    <t>  ---TOP COURSE AND SEAL COATS---------------------------</t>
  </si>
  <si>
    <t>  32 11 00 - Base Courses</t>
  </si>
  <si>
    <t>  32 12 00 - Asphalt Top Course</t>
  </si>
  <si>
    <t>  32 12 16 - Asphalt Overlay</t>
  </si>
  <si>
    <t>  32 12 16 - Asphalt Paving</t>
  </si>
  <si>
    <t>  32 12 19 - Asphalt Paving Wearing Courses</t>
  </si>
  <si>
    <t>  32 12 36 - Seal Coats</t>
  </si>
  <si>
    <t>  32 12 43 - Porous Flexible Paving</t>
  </si>
  <si>
    <t>  32 12 73 - Asphalt Paving Joint Sealants</t>
  </si>
  <si>
    <t>  ---CONCRETE PAVING-------------------------------------</t>
  </si>
  <si>
    <t>  32 13 13 - Concrete Paving</t>
  </si>
  <si>
    <t>  32 13 16 - Decorative Concrete Paving</t>
  </si>
  <si>
    <t>  32 13 43 - Pervious Concrete Paving</t>
  </si>
  <si>
    <t>  ---UNIT PAVING-----------------------------------------</t>
  </si>
  <si>
    <t>  32 14 00 - Unit Paving</t>
  </si>
  <si>
    <t>  32 14 13 - Precast Concrete Unit Paving</t>
  </si>
  <si>
    <t>  32 14 16 - Brick Unit Paving</t>
  </si>
  <si>
    <t>  32 14 40 - Stone Paving</t>
  </si>
  <si>
    <t>  32 14 43 - Porous Unit Paving</t>
  </si>
  <si>
    <t>  ---CONCRETE WORK---------------------------------------</t>
  </si>
  <si>
    <t>  32 16 00 - Curbs, Gutters, Sidewalks, and Driveways</t>
  </si>
  <si>
    <t>  32 16 13 - Curbs and Gutters</t>
  </si>
  <si>
    <t>  32 16 13 A - Curbs</t>
  </si>
  <si>
    <t>  32 16 23 - Sidewalks</t>
  </si>
  <si>
    <t>  32 16 33 A - Driveways</t>
  </si>
  <si>
    <t>  32 16 33 B - Patios</t>
  </si>
  <si>
    <t>  32 16 33 C - Pool Decks</t>
  </si>
  <si>
    <t>  ---PAVING SPECIALTIES----------------------------------</t>
  </si>
  <si>
    <t>  32 17 13 - Parking Bumpers</t>
  </si>
  <si>
    <t>  36 17 16 - Manufactured Traffic-Calming Devices</t>
  </si>
  <si>
    <t>  32 17 23 - Pavement Markings</t>
  </si>
  <si>
    <t>  32 17 26 - Tactile Warning Surfacing</t>
  </si>
  <si>
    <t>  ---PLAYGROUND AND ATHLETIC SURFACING-------------------</t>
  </si>
  <si>
    <t>  32 18 13 - Synthetic Grass Surfacing</t>
  </si>
  <si>
    <t>  32 18 16.13 - Playground Protective Surfacing</t>
  </si>
  <si>
    <t>  32 18 23 - Athletic Surfacing</t>
  </si>
  <si>
    <t>  ---FENCES, GATES AND ENCLOSURES------------------------</t>
  </si>
  <si>
    <t>  32 31 00 - Fences and Gates</t>
  </si>
  <si>
    <t>  32 31 11 - Gate Operators</t>
  </si>
  <si>
    <t>  32 31 13 - Chain Link Fences and Gates</t>
  </si>
  <si>
    <t>  32 31 19 - Decorative Metal Fences and Gates</t>
  </si>
  <si>
    <t>  32 31 23 - Plastic Fences and Gates</t>
  </si>
  <si>
    <t>  32 31 29 - Wood Fences and Gates</t>
  </si>
  <si>
    <t>  32 31 29 B - Dumpster Enclosures</t>
  </si>
  <si>
    <t>  32 31 32 - Composite Fences and Gates</t>
  </si>
  <si>
    <t>  ---RETAINING WALLS-------------------------------------</t>
  </si>
  <si>
    <t>  32 32 00 - Retaining Walls</t>
  </si>
  <si>
    <t>  32 32 13 - Cast-In-Place Concrete Retaining Walls</t>
  </si>
  <si>
    <t>  32 32 16 - Precast Concrete Retaining Walls</t>
  </si>
  <si>
    <t>  32 32 19 - Unit Masonry Retaining Walls</t>
  </si>
  <si>
    <t>  32 32 23 - Segmental Retaining Walls</t>
  </si>
  <si>
    <t>  32 32 29 -Timber Retaining Walls</t>
  </si>
  <si>
    <t>  32 32 53 - Stone-Retaining Walls</t>
  </si>
  <si>
    <t>  ---SITE FURNISHINGS------------------------------------</t>
  </si>
  <si>
    <t>  32 33 00 - Site Furnishings</t>
  </si>
  <si>
    <t>  32 33 13 - Bicycle Racks</t>
  </si>
  <si>
    <t>  32 33 13 - Site Bicycle Racks</t>
  </si>
  <si>
    <t>  32 33 14 - Bicycle Lockers</t>
  </si>
  <si>
    <t>  32 33 23 - Trash and Litter Receptacles</t>
  </si>
  <si>
    <t>  32 33 33 - Manufactured Planters</t>
  </si>
  <si>
    <t>  32 33 43 A - Benches</t>
  </si>
  <si>
    <t>  32 33 43 B - Tables</t>
  </si>
  <si>
    <t>  32 34 00 - Fabricated Bridges</t>
  </si>
  <si>
    <t>  32 35 00 - Screening Devices</t>
  </si>
  <si>
    <t>  ---MANUFACTURED SITE SPECIALTIES-----------------------</t>
  </si>
  <si>
    <t>  32 39 00 - Manufactured Site Specialties</t>
  </si>
  <si>
    <t>  32 39 13 - Manufactured Metal Bollards</t>
  </si>
  <si>
    <t>  32 39 16 - Manufactured Fire Pits</t>
  </si>
  <si>
    <t>  ---WETLANDS--------------------------------------------</t>
  </si>
  <si>
    <t>  32 71 00 - Constructed Wetlands</t>
  </si>
  <si>
    <t>  32 72 00 - Wetlands Restoration</t>
  </si>
  <si>
    <t>  ---IRRIGATION------------------------------------------</t>
  </si>
  <si>
    <t>  32 80 00 - Irrigation</t>
  </si>
  <si>
    <t>  32 84 00 - Planting Irrigation</t>
  </si>
  <si>
    <t>  ---PLANTINGS-------------------------------------------</t>
  </si>
  <si>
    <t>  32 90 00 - Planting</t>
  </si>
  <si>
    <t>  32 91 00 - Planting Preparation</t>
  </si>
  <si>
    <t>  32 92 00 -Turf and Grasses</t>
  </si>
  <si>
    <t>  32 93 00 - Plants</t>
  </si>
  <si>
    <t>  32 93 13 - Ground Covers</t>
  </si>
  <si>
    <t>  32 93 23 - Plants and Bulbs</t>
  </si>
  <si>
    <t>  32 93 33 - Shrubs</t>
  </si>
  <si>
    <t>  32 93 43 - Trees</t>
  </si>
  <si>
    <t>  32 94 00 - Planting Accessories</t>
  </si>
  <si>
    <t>  32 96 00 - Transplanting</t>
  </si>
  <si>
    <t>  33 - Site Utilities</t>
  </si>
  <si>
    <t>  33 00 00 - Utilities</t>
  </si>
  <si>
    <t>  33 01 00 - Operation and Maintenance of Utilities</t>
  </si>
  <si>
    <t>  ---UTILITY MATERIALS-----------------------------------</t>
  </si>
  <si>
    <t>  33 05 05 Buried Piping Installation</t>
  </si>
  <si>
    <t>  33 05 07 - Trenchless Installation of Utility Piping</t>
  </si>
  <si>
    <t>  33 05 09 - Piping Specials for Utilities</t>
  </si>
  <si>
    <t>  33 05 11 - Aluminum Utility Pipe</t>
  </si>
  <si>
    <t>  33 05 16 - Cast-Iron Utility Pipe</t>
  </si>
  <si>
    <t>  33 05 17 - Copper Utility Pipe and Tubing</t>
  </si>
  <si>
    <t>  33 05 19 - Ductile-Iron Utility Pipe</t>
  </si>
  <si>
    <t>  33 05 24 - Steel Utility Pipe</t>
  </si>
  <si>
    <t>  33 05 31 - Thermoplastic Utility Pipe</t>
  </si>
  <si>
    <t>  33 05 31.11 - PVC Sewer Utility Pipe</t>
  </si>
  <si>
    <t>  33 05 31.33 ABS Utility Pipe</t>
  </si>
  <si>
    <t>  33 05 33 - Polyethylene Utility Pipe</t>
  </si>
  <si>
    <t>  33 05 33.63 -HDPE Communication Duct</t>
  </si>
  <si>
    <t>  33 05 39 - Concrete Pipe</t>
  </si>
  <si>
    <t>  33 05 61 - Concrete Manholes</t>
  </si>
  <si>
    <t>  33 05 71 - Cleanouts</t>
  </si>
  <si>
    <t>  ---COMMISSIONING OF UTILITIES--------------------------</t>
  </si>
  <si>
    <t>  33 08 00 - Commissioning of Utilities</t>
  </si>
  <si>
    <t>  33 09 00 - Instrumentation and Control for Utilities</t>
  </si>
  <si>
    <t>  ---WATER UTILITIES-------------------------------------</t>
  </si>
  <si>
    <t>  33 10 00 - Water Utilities</t>
  </si>
  <si>
    <t>  33 14 00 - Water Utility Transmission and Distribution</t>
  </si>
  <si>
    <t>  33 14 11 - Water Utility Transmission Piping</t>
  </si>
  <si>
    <t>  33 14 13 - Public Water Utility Distribution Piping</t>
  </si>
  <si>
    <t>  33 14 16 - Site Water Utility Distribution Piping</t>
  </si>
  <si>
    <t>  33 14 17 - Site Water Utility Service Laterals</t>
  </si>
  <si>
    <t>  33 14 19 - Valves &amp; Hydrants for Water Utility Service</t>
  </si>
  <si>
    <t>  33 19 00 - Water Utility Metering Equipment</t>
  </si>
  <si>
    <t>  ---SANITARY SEWER--------------------------------------</t>
  </si>
  <si>
    <t>  33 30 00 - Sanitary Sewerage</t>
  </si>
  <si>
    <t>  33 31 00 - Sanitary Sewerage Piping</t>
  </si>
  <si>
    <t>  33 32 00 - Sanitary Sewerage Equipment</t>
  </si>
  <si>
    <t>  33 32 11 - Field-Erected Wastewater Pumping Stations</t>
  </si>
  <si>
    <t>  33 32 13 - Packaged Wastewater Pumping Stations</t>
  </si>
  <si>
    <t>  33 32 16 - Packaged Wastewater Grinder Pump Assemblies</t>
  </si>
  <si>
    <t>  33 34 00 - Onsite Wastewater Disposal</t>
  </si>
  <si>
    <t>  33 36 00 - Wastewater Utility Storage Tanks</t>
  </si>
  <si>
    <t>  ---STORM WATER-----------------------------------------</t>
  </si>
  <si>
    <t>  33 40 00 - Stormwater Utilities</t>
  </si>
  <si>
    <t>  33 41 00 - Subdrainage</t>
  </si>
  <si>
    <t>  33 41 13 - Foundation Drainage</t>
  </si>
  <si>
    <t>  33 41 16 - Subdrainage Piping</t>
  </si>
  <si>
    <t>  33 41 19 - Underslab Drainage</t>
  </si>
  <si>
    <t>  33 41 33 - Retaining Wall Drainage</t>
  </si>
  <si>
    <t>  33 42 00 - Stormwater Conveyance</t>
  </si>
  <si>
    <t>  33 42 11 - Stormwater Gravity Piping</t>
  </si>
  <si>
    <t>  33 42 13 - Stormwater Culverts</t>
  </si>
  <si>
    <t>  33 42 31 - Stormwater Area Drains and Inlets</t>
  </si>
  <si>
    <t>  33 42 33 - Stormwater Curbside Drains and Inlets</t>
  </si>
  <si>
    <t>  33 42 36 - Stormwater Trench Drains</t>
  </si>
  <si>
    <t>  33 44 00 - Stormwater Utility Equipment</t>
  </si>
  <si>
    <t>  33 44 11 - Field-Erected Stormwater Pumping Stations</t>
  </si>
  <si>
    <t>  33 44 13 - Packaged Stormwater Pumping Stations</t>
  </si>
  <si>
    <t>  33 44 21 - Stormwater Downspout Filters</t>
  </si>
  <si>
    <t>  33 44 23 - Inline Stormwater Filters</t>
  </si>
  <si>
    <t>  33 44 26 - Stormwater Catch Basin Insert Filters</t>
  </si>
  <si>
    <t>  33 44 27 - Stormwater Trench Drain Insert Filters</t>
  </si>
  <si>
    <t>  33 44 53 - Stormwater Area Drainage Pop-Up Relief Valve</t>
  </si>
  <si>
    <t>  33 46 00 - Stormwater Management</t>
  </si>
  <si>
    <t>  33 46 11 - Stormwater Ponds</t>
  </si>
  <si>
    <t>  33 46 16 - Outlet Structures for Stormwater Ponds</t>
  </si>
  <si>
    <t>  33 46 23 - Modular Buried Stormwater Storage Units</t>
  </si>
  <si>
    <t>  33 46 39 - Rain Barrels</t>
  </si>
  <si>
    <t>  ---GAS/FUEL UTILITIES----------------------------------</t>
  </si>
  <si>
    <t>  33 52 00 - Hydrocarbon Transmission and Distribution</t>
  </si>
  <si>
    <t>  33 52 13 - Liquid Hydrocarbon Piping</t>
  </si>
  <si>
    <t>  33 52 16 - Natural Gas Piping</t>
  </si>
  <si>
    <t>  33 52 16.13 - Steel Natural Gas Piping</t>
  </si>
  <si>
    <t>  33 56 00 - Hydrocarbon Storage</t>
  </si>
  <si>
    <t>  33 56 13 - Above-ground Fuel Storage Tanks</t>
  </si>
  <si>
    <t>  33 56 33 - Underground Fuel Storage Tanks</t>
  </si>
  <si>
    <t>  33 59 00 - Gas Utility Metering</t>
  </si>
  <si>
    <t>  33 60 00 - Hydronic and Steam Energy Utilities</t>
  </si>
  <si>
    <t>  33 61 00 - Hydronic Energy Distribution</t>
  </si>
  <si>
    <t>  33 63 00 - Steam Energy Distribution</t>
  </si>
  <si>
    <t>  ---ELECTRICAL UTILITIES--------------------------------</t>
  </si>
  <si>
    <t>  33 70 00 - Electrical Utilities</t>
  </si>
  <si>
    <t>  33 71 00 - Electrical Transmission &amp; Distribution</t>
  </si>
  <si>
    <t>  33 71 00 - Electrical Utility Transmission&amp;Distribution</t>
  </si>
  <si>
    <t>  33 72 00 - Electrical Substations</t>
  </si>
  <si>
    <t>  33 73 00 - Electrical Transformers</t>
  </si>
  <si>
    <t>  78 74 00 - Extra High Voltage Switchgear&amp;Protection Dev</t>
  </si>
  <si>
    <t>  33 75 00 - High Voltage Switchgear &amp; Protection</t>
  </si>
  <si>
    <t>  33 77 00 - Medium-Voltage Utility Switchgear&amp;Protection</t>
  </si>
  <si>
    <t>  33 78 00 - Substation Converter Stations</t>
  </si>
  <si>
    <t>  33 79 00 - Site Grounding</t>
  </si>
  <si>
    <t>  ---COMMUNICATIONS UTILITIES----------------------------</t>
  </si>
  <si>
    <t>  33 80 00 - Communications Utitilies</t>
  </si>
  <si>
    <t>  33 82 00 A - Telephone Transmission and Distribution</t>
  </si>
  <si>
    <t>  33 82 00 B - Cable Transmission and Distribution</t>
  </si>
  <si>
    <t>  33 82 00 C - Internet Transmission and Distribution</t>
  </si>
  <si>
    <t>Include these costs under Existing Conditions</t>
  </si>
  <si>
    <t>Existing Conditions/Demo</t>
  </si>
  <si>
    <t>Est. Remaining Equity</t>
  </si>
  <si>
    <t xml:space="preserve">Uses </t>
  </si>
  <si>
    <t xml:space="preserve">Changes to Hard Costs </t>
  </si>
  <si>
    <t>Rearranged Soft Costs to match CBU</t>
  </si>
  <si>
    <t>Total Owner's Costs</t>
  </si>
  <si>
    <t>Short Term VHDA Debt</t>
  </si>
  <si>
    <t>LITHC Proceeds</t>
  </si>
  <si>
    <t>i.  If Perm Forward, how many months from rate lock?</t>
  </si>
  <si>
    <t>of Hard Costs</t>
  </si>
  <si>
    <t>added % of HC to Contingency number</t>
  </si>
  <si>
    <t>Add # of Exempt Units/ market units</t>
  </si>
  <si>
    <t>Gap Loan Fees</t>
  </si>
  <si>
    <t xml:space="preserve">The portion of the gap loan that is not secured by a Letter of Credit will be subject to a 2% fee. </t>
  </si>
  <si>
    <t>Prepayment Lockout</t>
  </si>
  <si>
    <t xml:space="preserve">Taxable debt restricts prepayment for 10 years.  Tax Exempt debt restricts prepayment for 15 years. </t>
  </si>
  <si>
    <t xml:space="preserve">Between 25 - 35 years. </t>
  </si>
  <si>
    <t xml:space="preserve">A non-refundable application fee in the amount of $10,000 is due with the  application.  This fee will be applied to the 1/2% processing fee. </t>
  </si>
  <si>
    <t>5/8% for remaining balance of construction/permanent loans over 7.5 million</t>
  </si>
  <si>
    <t>Project owners will be required to demonstrate the availability of required equity prior to rate lock.  Additional owner equity may be required as a result of actual costs exceeding budgeted costs during construction phase.</t>
  </si>
  <si>
    <t xml:space="preserve">A letter of credit in the amount of 7.5% of the construction contract (12.5% if funding stored materials on site) is required at closing.  </t>
  </si>
  <si>
    <t>Estimates Quoted daily, committed to at time of rate lock</t>
  </si>
  <si>
    <t xml:space="preserve">All construction loans require a contractor prepared cost certification. Tax Exempt loans require third-party audited cost certifications.  For Taxable loans, a mortgagor cost certification is allowed.  </t>
  </si>
  <si>
    <t>(Click here for Architectural Design Requirements)</t>
  </si>
  <si>
    <t xml:space="preserve">Plans and specificaions are required to meet Virginia Housing's definitions of 85% complete at application submission.  Please inquire if plans can be submitted digitally. </t>
  </si>
  <si>
    <t>Acquisition only</t>
  </si>
  <si>
    <t>Adaptive Reuse</t>
  </si>
  <si>
    <t>New Construction &amp; Rehab</t>
  </si>
  <si>
    <t>New Construction &amp; Adaptive Reuse</t>
  </si>
  <si>
    <t>Loan Increase for New Units</t>
  </si>
  <si>
    <t>Loan Increase for Rehab</t>
  </si>
  <si>
    <t>Loan Increase for Cash Out</t>
  </si>
  <si>
    <t>Loan Increase for Work Escrow</t>
  </si>
  <si>
    <t>Virgina Housing Debt Only Coverage Ratio</t>
  </si>
  <si>
    <t>All Permanent Debt Coverage Ratio</t>
  </si>
  <si>
    <t>to map % Universal Design?</t>
  </si>
  <si>
    <t xml:space="preserve">Will this property have any of the following types of units? </t>
  </si>
  <si>
    <t># of HC accessible units (UFAS, ANSI Accessible, ADA)</t>
  </si>
  <si>
    <t># of ANSI Type B Adaptable units</t>
  </si>
  <si>
    <t># of ANSI Type A Adaptable units</t>
  </si>
  <si>
    <t># of Fair Housing units</t>
  </si>
  <si>
    <t>Year Last Rehabbed</t>
  </si>
  <si>
    <t xml:space="preserve"> (if applicable)</t>
  </si>
  <si>
    <t># of LIHTC Units</t>
  </si>
  <si>
    <t># of rental units constructed to Virginia Housing's Universal Design Standards</t>
  </si>
  <si>
    <t>If PBV, State Assistance or Other, describe:</t>
  </si>
  <si>
    <t># of units receiving assistance</t>
  </si>
  <si>
    <t># of years in rental assistance contract</t>
  </si>
  <si>
    <t># of Unrestricted Income units</t>
  </si>
  <si>
    <t>Market/ Unrestricted</t>
  </si>
  <si>
    <t>LIHTC Rent Limits (if applicable)</t>
  </si>
  <si>
    <t>Virginia Housing Mixed Income Programs</t>
  </si>
  <si>
    <t>(b)  20% of units at 80% AMI, 80% of units unrestricted</t>
  </si>
  <si>
    <t>(a)  10% of units at 30% AMI, 90% of units unrestricted</t>
  </si>
  <si>
    <t>Special Selection</t>
  </si>
  <si>
    <t xml:space="preserve">Income Restrictions Requested: </t>
  </si>
  <si>
    <t>(a)  100% of units at 150% AMI</t>
  </si>
  <si>
    <t>Other Costs not funded by Virginia Housing that will be incurred between closing and conversion</t>
  </si>
  <si>
    <t>Other Costs Not Funded by Virginia Housing</t>
  </si>
  <si>
    <t>If this property has existing LIHTC credits, indicate type:</t>
  </si>
  <si>
    <t>Subordinated</t>
  </si>
  <si>
    <t>Unsubordinated</t>
  </si>
  <si>
    <t>No Ground Lease</t>
  </si>
  <si>
    <t xml:space="preserve">If the property is converting from public housing, please select program: </t>
  </si>
  <si>
    <t xml:space="preserve">Who is the public housing authority partner? </t>
  </si>
  <si>
    <t>RAD</t>
  </si>
  <si>
    <t>Section 18 Demolition and Disposition</t>
  </si>
  <si>
    <t>RAD/ Section 18 Blend</t>
  </si>
  <si>
    <t>Abingdon RHA</t>
  </si>
  <si>
    <t>Accomack-Northampton Regional Hsg. Auth.</t>
  </si>
  <si>
    <t>Albemarle County Office of Housing</t>
  </si>
  <si>
    <t>Big Stone Gap RHA</t>
  </si>
  <si>
    <t>Bristol RHA</t>
  </si>
  <si>
    <t>Charlottesville RHA</t>
  </si>
  <si>
    <t>Chesapeake RHA</t>
  </si>
  <si>
    <t>Cumberland Regional Housing Auth.</t>
  </si>
  <si>
    <t>Danville RHA</t>
  </si>
  <si>
    <t>Fairfax RHA</t>
  </si>
  <si>
    <t>Franklin RHA</t>
  </si>
  <si>
    <t>Hampton RHA</t>
  </si>
  <si>
    <t>Harrisonburg RHA</t>
  </si>
  <si>
    <t>Hopewell RHA</t>
  </si>
  <si>
    <t>James City County Office of Housing</t>
  </si>
  <si>
    <t>Lynchburg RHA</t>
  </si>
  <si>
    <t>Marion RHA</t>
  </si>
  <si>
    <t>Newport News RHA</t>
  </si>
  <si>
    <t>Norfolk RHA</t>
  </si>
  <si>
    <t>Norton RHA</t>
  </si>
  <si>
    <t>People Inc. of Southern Virginia</t>
  </si>
  <si>
    <t>Petersburg RHA</t>
  </si>
  <si>
    <t>Portsmouth RHA</t>
  </si>
  <si>
    <t>Roanoke RHA</t>
  </si>
  <si>
    <t>Richmond RHA</t>
  </si>
  <si>
    <t>Staunton RHA</t>
  </si>
  <si>
    <t>Suffolk RHA</t>
  </si>
  <si>
    <t>VA Beach Dept. of Hsg &amp; Neighborhood Pres.</t>
  </si>
  <si>
    <t>Waynesboro RHA</t>
  </si>
  <si>
    <t>Williamsburg HFA</t>
  </si>
  <si>
    <t>Wise County RHA</t>
  </si>
  <si>
    <t>Wytheville RHA</t>
  </si>
  <si>
    <t>Total Floor Area For The Entire Development………………………...……………….………………………….</t>
  </si>
  <si>
    <t>Unheated Floor Area (ie. Breezeways, Balconies, Storage)………………………………………………..</t>
  </si>
  <si>
    <t>Total Usable Residential Heated Area………………………………………………………………………………..</t>
  </si>
  <si>
    <t>Estimated Remaining Equity</t>
  </si>
  <si>
    <t>Miscellaneous (From Other Costs not funded by Virginia Housing below)</t>
  </si>
  <si>
    <t>Virginia Housing Debt Service</t>
  </si>
  <si>
    <t>Component replacement schedule including replacement date, quantities and reserve fund calculations)</t>
  </si>
  <si>
    <t xml:space="preserve">All Locations Same?  </t>
  </si>
  <si>
    <t>For ProLink Set Up - Always True</t>
  </si>
  <si>
    <t>Other 5?</t>
  </si>
  <si>
    <t>Other 4?</t>
  </si>
  <si>
    <t xml:space="preserve">4.   </t>
  </si>
  <si>
    <t xml:space="preserve">5.   </t>
  </si>
  <si>
    <r>
      <rPr>
        <i/>
        <sz val="10"/>
        <color theme="1"/>
        <rFont val="Calibri"/>
        <family val="2"/>
        <scheme val="minor"/>
      </rPr>
      <t xml:space="preserve">other Amentities? </t>
    </r>
    <r>
      <rPr>
        <sz val="10"/>
        <color theme="1"/>
        <rFont val="Calibri"/>
        <family val="2"/>
        <scheme val="minor"/>
      </rPr>
      <t xml:space="preserve">         2.</t>
    </r>
  </si>
  <si>
    <t>Temp - Shelter</t>
  </si>
  <si>
    <t>Temp - Transitional Housing</t>
  </si>
  <si>
    <t>Perm - Supportive Housing</t>
  </si>
  <si>
    <t>Congregate Residential - Supported Placement</t>
  </si>
  <si>
    <t>Congregate Residential - Group Home</t>
  </si>
  <si>
    <t>Perm Congregate - Assisted Living</t>
  </si>
  <si>
    <t>Perm Congregate - Adult Home</t>
  </si>
  <si>
    <t xml:space="preserve">If property will have congregate services, indicate type: </t>
  </si>
  <si>
    <t>Provide more detail if possible:</t>
  </si>
  <si>
    <t>Total Structures &amp; Land</t>
  </si>
  <si>
    <t>Developer Fee (Edit Budget)</t>
  </si>
  <si>
    <t>Miscellaneous (Other Costs not funded by VH)</t>
  </si>
  <si>
    <t>Existing Improvement Acquisition</t>
  </si>
  <si>
    <t>(If development has more than 50 unit type mixes, contact Virginia Housing for an extended form.)</t>
  </si>
  <si>
    <t>Pull Cords</t>
  </si>
  <si>
    <t>Custom1</t>
  </si>
  <si>
    <t>Custom2</t>
  </si>
  <si>
    <t>Custom3</t>
  </si>
  <si>
    <t>Custom4</t>
  </si>
  <si>
    <t>Custom5</t>
  </si>
  <si>
    <t>Custom1 T/F</t>
  </si>
  <si>
    <t>Custom2 T/F</t>
  </si>
  <si>
    <t>Custom3 T/F</t>
  </si>
  <si>
    <t>Custom4 T/F</t>
  </si>
  <si>
    <t>Custom5 T/F</t>
  </si>
  <si>
    <t>3.  Primary Unit Floor Material:</t>
  </si>
  <si>
    <t>4.  Site Amenities (indicate all proposed):</t>
  </si>
  <si>
    <t>Notes related to this Unit Type</t>
  </si>
  <si>
    <t>Over 100%</t>
  </si>
  <si>
    <t>per $100</t>
  </si>
  <si>
    <t>Name of Developer</t>
  </si>
  <si>
    <t>Development Name</t>
  </si>
  <si>
    <t>App error?</t>
  </si>
  <si>
    <r>
      <t>Principal(s)</t>
    </r>
    <r>
      <rPr>
        <sz val="11"/>
        <rFont val="Calibri"/>
        <family val="2"/>
        <scheme val="minor"/>
      </rPr>
      <t xml:space="preserve"> involved (e.g. general partners, LLC members, controlling shareholders, etc.):</t>
    </r>
  </si>
  <si>
    <r>
      <t>**</t>
    </r>
    <r>
      <rPr>
        <i/>
        <sz val="9"/>
        <rFont val="Calibri"/>
        <family val="2"/>
        <scheme val="minor"/>
      </rPr>
      <t xml:space="preserve"> </t>
    </r>
    <r>
      <rPr>
        <i/>
        <u/>
        <sz val="9"/>
        <rFont val="Calibri"/>
        <family val="2"/>
        <scheme val="minor"/>
      </rPr>
      <t>These should be the names of individuals who comprise the GP or LLC members, not simply the names of</t>
    </r>
  </si>
  <si>
    <t>Will the property remain under any extended use restrictions related to the LIHTC program?</t>
  </si>
  <si>
    <t>(d)  40% of units at 100% AMI, 60% of units unrestricted</t>
  </si>
  <si>
    <t>Select applicable income limits ( % of units at % of Adj. Median Income (AMI)) - additional requirements may apply</t>
  </si>
  <si>
    <t>(a) 50% of units at 50% AMI, 50% of units at 150% of AMI</t>
  </si>
  <si>
    <t>(b) 100% of units at 150% AMI (in defined Rural areas)</t>
  </si>
  <si>
    <t xml:space="preserve">A person or family may be disapproved for admission to the development if it is found that they willfully falsified information to gain admission as well as for any reason related to such person's or family ability or willingness to comply with the terms of the lease and/or applicable law.  In the event that any application is disapproved, the applicant will be notified in writing by the manager as to the reasons why the application was disapproved.  </t>
  </si>
  <si>
    <t>(if REACH is additional funding, income limits are determined by the bond funds used)</t>
  </si>
  <si>
    <r>
      <t xml:space="preserve">2.  Indicate any additional unit amenities that would apply to your property - </t>
    </r>
    <r>
      <rPr>
        <b/>
        <i/>
        <sz val="11"/>
        <color theme="1"/>
        <rFont val="Calibri"/>
        <family val="2"/>
        <scheme val="minor"/>
      </rPr>
      <t xml:space="preserve">will apply to all units unless indicated otherwise on Income Tab - Unit Mix: </t>
    </r>
  </si>
  <si>
    <r>
      <rPr>
        <i/>
        <sz val="10"/>
        <color theme="1"/>
        <rFont val="Calibri"/>
        <family val="2"/>
        <scheme val="minor"/>
      </rPr>
      <t xml:space="preserve">Describe any   </t>
    </r>
    <r>
      <rPr>
        <sz val="10"/>
        <color theme="1"/>
        <rFont val="Calibri"/>
        <family val="2"/>
        <scheme val="minor"/>
      </rPr>
      <t xml:space="preserve">                 1.</t>
    </r>
  </si>
  <si>
    <t>THIS PAGE IS A DISPLAY ONLY!  All edits must be made on the corresponding tab</t>
  </si>
  <si>
    <t>Will development receive any tax abatements?</t>
  </si>
  <si>
    <t>Bond Premiums</t>
  </si>
  <si>
    <t>Building Permits paid by GC</t>
  </si>
  <si>
    <t>Provide resumes of Team Firms and/or Contacts and Contractor Financial Statements prior to Commitment.</t>
  </si>
  <si>
    <t>Mortgage Banker Firm</t>
  </si>
  <si>
    <t>General Contractor Firm</t>
  </si>
  <si>
    <t>Real Estate Attorney Firm</t>
  </si>
  <si>
    <t>Design Architect Firm</t>
  </si>
  <si>
    <t>Supervisory Architect Firm</t>
  </si>
  <si>
    <t>LITHC units &gt; Total Units</t>
  </si>
  <si>
    <t>% over 100%</t>
  </si>
  <si>
    <t>Virginia Housing Rental Housing Loan Application - MIXED USE</t>
  </si>
  <si>
    <t>M2.  Commercial Income Summary</t>
  </si>
  <si>
    <t>(If development has more than 10 commerical leases, contact Virginia Housing for an extended form.)</t>
  </si>
  <si>
    <t>Tenant</t>
  </si>
  <si>
    <t>Commercial Building Type</t>
  </si>
  <si>
    <t>Annual Rent Per Sq Ft</t>
  </si>
  <si>
    <t>Annual Rent</t>
  </si>
  <si>
    <t>Annual Reimbursement Income</t>
  </si>
  <si>
    <t>Taxes Per Sq Ft</t>
  </si>
  <si>
    <t>CAM per SQ Ft</t>
  </si>
  <si>
    <t>Insurance Per Sq ft</t>
  </si>
  <si>
    <t>Comments</t>
  </si>
  <si>
    <t>DO NOT COPY AND PASTE!!!!</t>
  </si>
  <si>
    <t>Gross Potential Rental Income</t>
  </si>
  <si>
    <t>Total Gross Potential Income</t>
  </si>
  <si>
    <t xml:space="preserve">Less Vacancy/ Credit Loss % </t>
  </si>
  <si>
    <t>Commercial Parking Income</t>
  </si>
  <si>
    <t xml:space="preserve">VHDA Commercial Lease Provisions provided at Exhibit 5. </t>
  </si>
  <si>
    <t xml:space="preserve">VHDA Mixed Use Rental Housing Loan Application </t>
  </si>
  <si>
    <t>EXHIBIT 5:  Mixed Use Lease Provisions</t>
  </si>
  <si>
    <t>REQUIREMENTS FOR COMMERCIAL LEASES IN MIXED USE DEVELOPMENTS</t>
  </si>
  <si>
    <t xml:space="preserve">The terms of the commercial leases in mixed use developments financed by VHDA shall be subject to its prior approval.  Set forth below are certain specific requirements for such approval.  However, all of the provisions of the leases shall be reviewed by VHDA, and VHDA specifically reserves the right to require the deletion or modification of any provisions in the leases, or the inclusion in the leases of any additional provisions, as VHDA shall determine to be necessary or appropriate to protect its interests as lender.     </t>
  </si>
  <si>
    <t>The tenant, the amount of rent, the rent payment schedule (including any prepayment of rent), the term of the lease, and the proposed use of the leased space must be acceptable to VHDA.</t>
  </si>
  <si>
    <t>The lease must provide that it is subject and subordinate to the lien of any and all deeds of trust, including, in particular, the provisions thereof relating to the use and application of insurance and condemnation proceeds.  In the lease the tenant must agree to execute such agreements and instruments as the mortgagees shall require in order to effect such subordination.  In the lease the tenant must further agree to attorn to any purchaser upon foreclosure or deed in lieu of foreclosure and to execute such agreements and instruments as any such purchaser may require to effect such attornment.  The lease must also require the tenant to execute tenant estoppel certificates when requested by any mortgagee.</t>
  </si>
  <si>
    <t>The lease shall not give the tenant the right to cure any breach or default by the landlord under the lease or to deduct the cost of any such cure from the rent.</t>
  </si>
  <si>
    <t>The lease must not oblige the landlord to purchase from the tenant any of the improvements to the property.  If the lease permits the tenant to add, remove or alter any improvements to the property, the lease must provide for such specific additions, removal or alterations to the improvements as will not, in the determination of VHDA upon its review of the lease, materially and adversely affect its security for its mortgage loan.</t>
  </si>
  <si>
    <t>In the case of casualty, the tenant must not have the right to terminate the lease unless (1) the space leased by the tenant is substantially damaged or the use thereof is substantially impaired and (ii) any damaged area for which the landlord is responsible for restoration is not restored by the landlord within a reasonable period of time.</t>
  </si>
  <si>
    <t>The lease must not create any lien rights in the tenant or in any other party or, if any such lien rights are created, the lease must expressly provide that such rights shall be subordinate to any mortgagee’s deed of trust lien.</t>
  </si>
  <si>
    <t xml:space="preserve">Any obligation of the landlord to construct improvements must be limited to such specified improvements as are acceptable to VHDA.  </t>
  </si>
  <si>
    <t>No covenant in the lease shall have the effect of requiring any purchaser at foreclosure (or by deed in lieu of foreclosure) to incur any expenses or perform any obligations that are not necessary and customary expenses or obligations for landlords of similar properties.</t>
  </si>
  <si>
    <t>The lease must not include or affect any property that is not conveyed by VHDA’s deed of trust, unless the lease provides for a division of the lease in the event of separate ownership of such property.</t>
  </si>
  <si>
    <t>Any provision prohibiting or limiting the rental or use of other space must not, in the determination of VHDA, adversely affect the security for its loan.</t>
  </si>
  <si>
    <t>Any right of the tenant to cancel the lease must be limited to material breaches of the lease by the landlord or to other events that would substantially impair the tenant’s ability to use the leased space.</t>
  </si>
  <si>
    <t>Any sublease or assignment of the lease by the tenant must require the prior written consent of the landlord and mortgagee.  Any such sublease or assignment must not operate to release the initial tenant from liability under the lease.</t>
  </si>
  <si>
    <t xml:space="preserve">Any provision for release by the landlord of the tenant for damage to the premises covered by insurance must be conditioned upon the landlord’s obtaining, without cost to the landlord, an endorsement to its hazard insurance policy to the effect that such waiver shall not affect the coverage under such policy.  </t>
  </si>
  <si>
    <t xml:space="preserve">The lease must not contain any provision requiring any mortgagee (or requiring the landlord to cause any mortgagee) to give notice to the tenant of any default under the mortgagee’s deed of trust.       </t>
  </si>
  <si>
    <t>The amount of any security deposit must be subject to the approval of VHDA.  VHDA may, in its discretion, require that the deposit be delivered to VHDA as security for its loan.</t>
  </si>
  <si>
    <t>The lease must require the tenant to maintain comprehensive general liability insurance with a combined limit for bodily injury and property damage in an amount not less than $1,000,000.  If the tenant will serve alcoholic beverages in the leased space, the tenant must maintain liquor liability insurance.  The lease must require the tenant to submit to the landlord, upon the request of the landlord, certificates of insurance evidencing such comprehensive general liability and (if applicable) liquor liability insurance.</t>
  </si>
  <si>
    <t xml:space="preserve">The lease must require the tenant to obtain and maintain all permits and licenses required for the intended use and occupancy of the leased space and to comply with all applicable federal, state and local laws, regulations, ordinances, permits, and restrictions governing such use and occupancy and all duly recorded covenants and restrictions affecting the leased space. </t>
  </si>
  <si>
    <t>In the lease, the tenant shall covenant not to use, produce, generate, store or dispose of any hazardous substances (as defined in the Comprehensive Environmental Response, Compensation and Liability Act of 1980), as amended) in or about the leased space without the prior approval of the landlord, shall notify the landlord of any governmental or regulatory actions or claims by any third party relating to any such hazardous substances on or about the leased space, shall not take any remedial action or enter into any settlement agreements with respect to any such hazardous substances without the prior approval of the landlord, and shall indemnify the landlord from any liability, claim, loss or damage in the event of any such use, production, storage or disposal of such hazardous substances.</t>
  </si>
  <si>
    <t xml:space="preserve">The lease must require the tenant to send each mortgagee a copy of any notice of default (if any such notice is required by the lease) by the landlord under the lease simultaneously with any such notice to the landlord and to permit mortgagee to cure such default. </t>
  </si>
  <si>
    <t>The lease must not grant to the tenant any option to purchase the property or any right of first refusal.</t>
  </si>
  <si>
    <t>The lease must provide that the provisions thereof may not be amended, supplemented, modified or waived without the prior written consent of the mortgagee.</t>
  </si>
  <si>
    <t>Restaurant</t>
  </si>
  <si>
    <t>Medical</t>
  </si>
  <si>
    <t>Service</t>
  </si>
  <si>
    <t>Office</t>
  </si>
  <si>
    <t>Retail</t>
  </si>
  <si>
    <t>Total Sq Feet</t>
  </si>
  <si>
    <t>MIXED USE/MIXED INCOME</t>
  </si>
  <si>
    <t xml:space="preserve">This application should be used for any Mixed Use/Mixed Income development.  A Mixed Use/Mixed Income is a development with a commercial component as well as a split of work force housing and unrestricted income housing. </t>
  </si>
  <si>
    <t xml:space="preserve">All documents should be submitted using our secure fileshare site Procorem at no cost to you.  To gain access to Procorem, contact Bennett.Atwill@vhda.com or your Multifamily analyst referencing your deal name.  An email invitation to join will be sent to you.  If you are unable to utilize Procorem, you may submit your loan package via CD or flash/thumb drive. </t>
  </si>
  <si>
    <t>Test Total Sq Feet</t>
  </si>
  <si>
    <t>Non Residential Commercial Floor Area…………………………………………………………………………….</t>
  </si>
  <si>
    <t>Residential Annual Costs</t>
  </si>
  <si>
    <t>Per SQFT</t>
  </si>
  <si>
    <t>Commercial Annual Costs</t>
  </si>
  <si>
    <t>Combined</t>
  </si>
  <si>
    <t>18a.</t>
  </si>
  <si>
    <t>Comm. Sq feet</t>
  </si>
  <si>
    <t>Non Residential Structures (estimate)</t>
  </si>
  <si>
    <t>Fees Values Test</t>
  </si>
  <si>
    <t>COMMERCIAL INCOME</t>
  </si>
  <si>
    <t># of SQ Feet</t>
  </si>
  <si>
    <t>Annual Commercial Income</t>
  </si>
  <si>
    <t>Other Comm. Income</t>
  </si>
  <si>
    <t>Vac./Credit Loss</t>
  </si>
  <si>
    <t>Plus Parking Income</t>
  </si>
  <si>
    <t>TOTAL DEVELOPMENT INCOME</t>
  </si>
  <si>
    <t>RESIDENTIAL INCOME</t>
  </si>
  <si>
    <t>RESIDENTIAL OPERATING EXPENSES</t>
  </si>
  <si>
    <t>COMMERCIAL OPERATING EXPENSES</t>
  </si>
  <si>
    <t>TOTAL DEVELOPMENT EXPENSES</t>
  </si>
  <si>
    <t>Commercial Structures</t>
  </si>
  <si>
    <t>Commercial Square Footage</t>
  </si>
  <si>
    <t>Details on Comm. Income</t>
  </si>
  <si>
    <t xml:space="preserve">Before construction begins, the General Contractor will separate Contractors costs into the following CSI groupings and assign values to each sub category.  </t>
  </si>
  <si>
    <t>Include these costs when determining the Structure (estimate)</t>
  </si>
  <si>
    <t>Include these costs in 3  Land Improvement Categories</t>
  </si>
  <si>
    <t xml:space="preserve">Select Cover Tab.  While holding SHIFT, select Exhibit 5 tab. </t>
  </si>
  <si>
    <t>Instructions for</t>
  </si>
  <si>
    <t>Amenities from Mrktg Tab apply to all units, unless indicated otherwise</t>
  </si>
  <si>
    <t>Click here for a list of CSI groups to include in the Contractor costs line items on this page.</t>
  </si>
  <si>
    <t xml:space="preserve">All properties receiving Virginia Housing Financing must conform to Virginia Housing's current Minimum Design and Construction Requirements.  Specific documentation is posted to the virginiahousing.com website.  </t>
  </si>
  <si>
    <t>States</t>
  </si>
  <si>
    <t xml:space="preserve">Bond Premiums </t>
  </si>
  <si>
    <t>Building Permits (paid by GC)</t>
  </si>
  <si>
    <t>Minor Update</t>
  </si>
  <si>
    <t>Corrected warning for Sources vs Uses</t>
  </si>
  <si>
    <t>Corrected wording in income restrictions</t>
  </si>
  <si>
    <t>(c)  30% of units at 80% AMI, 70% of units unrestricted</t>
  </si>
  <si>
    <t>Updated weblinks</t>
  </si>
  <si>
    <t>Contractor's Indirect Costs</t>
  </si>
  <si>
    <t>corrected display of Indirect Costs on DCA</t>
  </si>
  <si>
    <t>Not less than 1.15 for Virginia Housing Permanent Debt</t>
  </si>
  <si>
    <t>For Loan Amounts between $25M - $50M</t>
  </si>
  <si>
    <t>Not to exceed 87%.</t>
  </si>
  <si>
    <t>For Loan Amounts between Greater than $50M</t>
  </si>
  <si>
    <t>For Loan Amounts less than $25M</t>
  </si>
  <si>
    <t>Not to exceed 85%.</t>
  </si>
  <si>
    <t>Not less than 1.20 for Virginia Housing Permanent Debt</t>
  </si>
  <si>
    <t>Update guidelines for LTC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</si>
</sst>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
    <numFmt numFmtId="165" formatCode="&quot;$&quot;#,##0.00"/>
    <numFmt numFmtId="166" formatCode="[&lt;=9999999]###\-####;\(###\)\ ###\-####"/>
    <numFmt numFmtId="167" formatCode="&quot;$&quot;#,##0"/>
    <numFmt numFmtId="168" formatCode="_(* #,##0_);_(* \(#,##0\);_(* &quot;-&quot;??_);_(@_)"/>
    <numFmt numFmtId="169" formatCode="0.000%"/>
    <numFmt numFmtId="170" formatCode="_(&quot;$&quot;* #,##0_);_(&quot;$&quot;* \(#,##0\);_(&quot;$&quot;* &quot;-&quot;??_);_(@_)"/>
    <numFmt numFmtId="171" formatCode="0.0%"/>
    <numFmt numFmtId="172" formatCode="0.0000%"/>
    <numFmt numFmtId="173" formatCode="0.0"/>
    <numFmt numFmtId="174" formatCode="\(###\)\ ###\-####"/>
  </numFmts>
  <fonts count="9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CG Times (WN)"/>
      <family val="1"/>
    </font>
    <font>
      <b/>
      <sz val="10"/>
      <name val="Arial"/>
      <family val="2"/>
    </font>
    <font>
      <sz val="8"/>
      <color indexed="81"/>
      <name val="Tahoma"/>
      <family val="2"/>
    </font>
    <font>
      <sz val="10"/>
      <name val="Calibri"/>
      <family val="2"/>
      <scheme val="minor"/>
    </font>
    <font>
      <b/>
      <sz val="10"/>
      <name val="Calibri"/>
      <family val="2"/>
      <scheme val="minor"/>
    </font>
    <font>
      <sz val="11"/>
      <name val="Calibri"/>
      <family val="2"/>
      <scheme val="minor"/>
    </font>
    <font>
      <b/>
      <sz val="11"/>
      <color rgb="FFFF0000"/>
      <name val="Calibri"/>
      <family val="2"/>
      <scheme val="minor"/>
    </font>
    <font>
      <b/>
      <sz val="11"/>
      <name val="Calibri"/>
      <family val="2"/>
      <scheme val="minor"/>
    </font>
    <font>
      <b/>
      <sz val="28"/>
      <name val="Calibri"/>
      <family val="2"/>
      <scheme val="minor"/>
    </font>
    <font>
      <i/>
      <sz val="11"/>
      <name val="Calibri"/>
      <family val="2"/>
      <scheme val="minor"/>
    </font>
    <font>
      <b/>
      <i/>
      <sz val="11"/>
      <name val="Calibri"/>
      <family val="2"/>
      <scheme val="minor"/>
    </font>
    <font>
      <b/>
      <sz val="12"/>
      <name val="Calibri"/>
      <family val="2"/>
      <scheme val="minor"/>
    </font>
    <font>
      <sz val="11"/>
      <name val="CG Times (WN)"/>
      <family val="1"/>
    </font>
    <font>
      <sz val="11"/>
      <name val="Arial"/>
      <family val="2"/>
    </font>
    <font>
      <b/>
      <sz val="11"/>
      <name val="Arial"/>
      <family val="2"/>
    </font>
    <font>
      <sz val="10"/>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0"/>
      <name val="CG Times (WN)"/>
      <family val="1"/>
    </font>
    <font>
      <b/>
      <sz val="8"/>
      <color indexed="81"/>
      <name val="Tahoma"/>
      <family val="2"/>
    </font>
    <font>
      <b/>
      <sz val="12"/>
      <color theme="1"/>
      <name val="Calibri"/>
      <family val="2"/>
      <scheme val="minor"/>
    </font>
    <font>
      <b/>
      <sz val="10"/>
      <color theme="1"/>
      <name val="Calibri"/>
      <family val="2"/>
      <scheme val="minor"/>
    </font>
    <font>
      <b/>
      <sz val="10"/>
      <color indexed="10"/>
      <name val="Arial"/>
      <family val="2"/>
    </font>
    <font>
      <b/>
      <sz val="12"/>
      <name val="Arial"/>
      <family val="2"/>
    </font>
    <font>
      <u/>
      <sz val="9"/>
      <name val="Calibri"/>
      <family val="2"/>
      <scheme val="minor"/>
    </font>
    <font>
      <sz val="9"/>
      <name val="Arial"/>
      <family val="2"/>
    </font>
    <font>
      <sz val="9"/>
      <color theme="1"/>
      <name val="Arial"/>
      <family val="2"/>
    </font>
    <font>
      <b/>
      <sz val="9"/>
      <color theme="1"/>
      <name val="Arial"/>
      <family val="2"/>
    </font>
    <font>
      <b/>
      <sz val="10"/>
      <color theme="1"/>
      <name val="Arial"/>
      <family val="2"/>
    </font>
    <font>
      <b/>
      <sz val="10"/>
      <color rgb="FF002060"/>
      <name val="Arial"/>
      <family val="2"/>
    </font>
    <font>
      <u val="double"/>
      <sz val="14"/>
      <color theme="1"/>
      <name val="Arial"/>
      <family val="2"/>
    </font>
    <font>
      <u/>
      <sz val="12"/>
      <color indexed="12"/>
      <name val="CG Times (WN)"/>
      <family val="1"/>
    </font>
    <font>
      <b/>
      <sz val="10"/>
      <name val="CG Times (WN)"/>
    </font>
    <font>
      <u/>
      <sz val="11"/>
      <name val="Calibri"/>
      <family val="2"/>
      <scheme val="minor"/>
    </font>
    <font>
      <sz val="12"/>
      <name val="Calibri"/>
      <family val="2"/>
      <scheme val="minor"/>
    </font>
    <font>
      <b/>
      <i/>
      <sz val="11"/>
      <color theme="1"/>
      <name val="Calibri"/>
      <family val="2"/>
      <scheme val="minor"/>
    </font>
    <font>
      <b/>
      <sz val="13"/>
      <color rgb="FFFF0000"/>
      <name val="Calibri"/>
      <family val="2"/>
      <scheme val="minor"/>
    </font>
    <font>
      <sz val="11"/>
      <color rgb="FFFF0000"/>
      <name val="Calibri"/>
      <family val="2"/>
      <scheme val="minor"/>
    </font>
    <font>
      <sz val="10"/>
      <name val="Arial"/>
      <family val="2"/>
    </font>
    <font>
      <i/>
      <sz val="11"/>
      <color rgb="FFFF0000"/>
      <name val="Calibri"/>
      <family val="2"/>
      <scheme val="minor"/>
    </font>
    <font>
      <sz val="12"/>
      <color theme="1"/>
      <name val="Calibri"/>
      <family val="2"/>
      <scheme val="minor"/>
    </font>
    <font>
      <sz val="13"/>
      <color rgb="FFFF0000"/>
      <name val="Calibri"/>
      <family val="2"/>
      <scheme val="minor"/>
    </font>
    <font>
      <i/>
      <sz val="9"/>
      <name val="Calibri"/>
      <family val="2"/>
      <scheme val="minor"/>
    </font>
    <font>
      <sz val="9"/>
      <name val="Calibri"/>
      <family val="2"/>
      <scheme val="minor"/>
    </font>
    <font>
      <i/>
      <sz val="10"/>
      <color theme="1"/>
      <name val="Calibri"/>
      <family val="2"/>
      <scheme val="minor"/>
    </font>
    <font>
      <sz val="9"/>
      <color rgb="FFFF0000"/>
      <name val="Arial"/>
      <family val="2"/>
    </font>
    <font>
      <u/>
      <sz val="11"/>
      <color theme="10"/>
      <name val="Calibri"/>
      <family val="2"/>
      <scheme val="minor"/>
    </font>
    <font>
      <i/>
      <sz val="9"/>
      <color theme="1"/>
      <name val="Calibri"/>
      <family val="2"/>
      <scheme val="minor"/>
    </font>
    <font>
      <sz val="12"/>
      <color rgb="FFFF0000"/>
      <name val="Calibri"/>
      <family val="2"/>
      <scheme val="minor"/>
    </font>
    <font>
      <b/>
      <i/>
      <sz val="11"/>
      <name val="CG Times (WN)"/>
    </font>
    <font>
      <b/>
      <u/>
      <sz val="12"/>
      <name val="Arial"/>
      <family val="2"/>
    </font>
    <font>
      <b/>
      <i/>
      <sz val="10"/>
      <color indexed="10"/>
      <name val="Arial"/>
      <family val="2"/>
    </font>
    <font>
      <sz val="10"/>
      <name val="Times New Roman"/>
      <family val="1"/>
    </font>
    <font>
      <b/>
      <sz val="9"/>
      <color indexed="81"/>
      <name val="Tahoma"/>
      <family val="2"/>
    </font>
    <font>
      <sz val="9"/>
      <color indexed="81"/>
      <name val="Tahoma"/>
      <family val="2"/>
    </font>
    <font>
      <b/>
      <sz val="15"/>
      <name val="Calibri"/>
      <family val="2"/>
      <scheme val="minor"/>
    </font>
    <font>
      <sz val="10"/>
      <name val="Arial"/>
      <family val="2"/>
    </font>
    <font>
      <sz val="10"/>
      <color theme="5" tint="-0.249977111117893"/>
      <name val="Arial"/>
      <family val="2"/>
    </font>
    <font>
      <b/>
      <sz val="10"/>
      <color rgb="FFFF0000"/>
      <name val="Arial"/>
      <family val="2"/>
    </font>
    <font>
      <u/>
      <sz val="10"/>
      <name val="Arial"/>
      <family val="2"/>
    </font>
    <font>
      <i/>
      <sz val="10"/>
      <color rgb="FFFF0000"/>
      <name val="Arial"/>
      <family val="2"/>
    </font>
    <font>
      <sz val="10"/>
      <color indexed="39"/>
      <name val="Arial"/>
      <family val="2"/>
    </font>
    <font>
      <i/>
      <sz val="10"/>
      <name val="Arial"/>
      <family val="2"/>
    </font>
    <font>
      <sz val="10"/>
      <color rgb="FFFF0000"/>
      <name val="Calibri"/>
      <family val="2"/>
      <scheme val="minor"/>
    </font>
    <font>
      <b/>
      <i/>
      <sz val="11"/>
      <color rgb="FFFF0000"/>
      <name val="Calibri"/>
      <family val="2"/>
      <scheme val="minor"/>
    </font>
    <font>
      <b/>
      <sz val="9"/>
      <color rgb="FF0070C0"/>
      <name val="Arial"/>
      <family val="2"/>
    </font>
    <font>
      <sz val="9"/>
      <color rgb="FF0070C0"/>
      <name val="Arial"/>
      <family val="2"/>
    </font>
    <font>
      <i/>
      <sz val="11"/>
      <color theme="1"/>
      <name val="Calibri"/>
      <family val="2"/>
      <scheme val="minor"/>
    </font>
    <font>
      <b/>
      <sz val="10"/>
      <color rgb="FFFF0000"/>
      <name val="Calibri"/>
      <family val="2"/>
      <scheme val="minor"/>
    </font>
    <font>
      <b/>
      <sz val="14"/>
      <color theme="1"/>
      <name val="Arial"/>
      <family val="2"/>
    </font>
    <font>
      <b/>
      <u/>
      <sz val="11"/>
      <color theme="1"/>
      <name val="Calibri"/>
      <family val="2"/>
      <scheme val="minor"/>
    </font>
    <font>
      <u/>
      <sz val="11"/>
      <color theme="1"/>
      <name val="Calibri"/>
      <family val="2"/>
      <scheme val="minor"/>
    </font>
    <font>
      <sz val="11"/>
      <color rgb="FF000000"/>
      <name val="Calibri"/>
      <family val="2"/>
      <scheme val="minor"/>
    </font>
    <font>
      <b/>
      <sz val="11"/>
      <color rgb="FF000000"/>
      <name val="Calibri"/>
      <family val="2"/>
      <scheme val="minor"/>
    </font>
    <font>
      <b/>
      <sz val="12"/>
      <color rgb="FFFF0000"/>
      <name val="Calibri"/>
      <family val="2"/>
      <scheme val="minor"/>
    </font>
    <font>
      <strike/>
      <u/>
      <sz val="11"/>
      <color rgb="FFFF0000"/>
      <name val="Calibri"/>
      <family val="2"/>
      <scheme val="minor"/>
    </font>
    <font>
      <sz val="10"/>
      <color rgb="FFFF0000"/>
      <name val="CG Times (WN)"/>
      <family val="1"/>
    </font>
    <font>
      <b/>
      <sz val="11"/>
      <color rgb="FF0070C0"/>
      <name val="Calibri"/>
      <family val="2"/>
      <scheme val="minor"/>
    </font>
    <font>
      <sz val="9"/>
      <color indexed="81"/>
      <name val="Calibri"/>
      <family val="2"/>
      <scheme val="minor"/>
    </font>
    <font>
      <sz val="11"/>
      <color rgb="FF555555"/>
      <name val="Arial"/>
      <family val="2"/>
    </font>
    <font>
      <b/>
      <sz val="14"/>
      <color rgb="FF000000"/>
      <name val="Calibri"/>
      <family val="2"/>
      <scheme val="minor"/>
    </font>
    <font>
      <sz val="9"/>
      <color rgb="FFFF0000"/>
      <name val="Calibri"/>
      <family val="2"/>
      <scheme val="minor"/>
    </font>
    <font>
      <i/>
      <sz val="9"/>
      <color indexed="10"/>
      <name val="Calibri"/>
      <family val="2"/>
      <scheme val="minor"/>
    </font>
    <font>
      <i/>
      <u/>
      <sz val="9"/>
      <name val="Calibri"/>
      <family val="2"/>
      <scheme val="minor"/>
    </font>
    <font>
      <sz val="10"/>
      <color indexed="81"/>
      <name val="Calibri"/>
      <family val="2"/>
      <scheme val="minor"/>
    </font>
    <font>
      <b/>
      <sz val="10"/>
      <color theme="5"/>
      <name val="Arial"/>
      <family val="2"/>
    </font>
    <font>
      <sz val="15"/>
      <color rgb="FFFF0000"/>
      <name val="Calibri"/>
      <family val="2"/>
      <scheme val="minor"/>
    </font>
    <font>
      <sz val="10"/>
      <color theme="1"/>
      <name val="Arial"/>
      <family val="2"/>
    </font>
    <font>
      <sz val="10"/>
      <color rgb="FFFF0000"/>
      <name val="Arial"/>
      <family val="2"/>
    </font>
    <font>
      <sz val="14"/>
      <color theme="1"/>
      <name val="Calibri"/>
      <family val="2"/>
      <scheme val="minor"/>
    </font>
  </fonts>
  <fills count="17">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rgb="FFFCFBD3"/>
        <bgColor indexed="64"/>
      </patternFill>
    </fill>
    <fill>
      <patternFill patternType="solid">
        <fgColor rgb="FFFFFFFF"/>
        <bgColor indexed="64"/>
      </patternFill>
    </fill>
    <fill>
      <patternFill patternType="solid">
        <fgColor theme="5" tint="0.79998168889431442"/>
        <bgColor indexed="64"/>
      </patternFill>
    </fill>
    <fill>
      <patternFill patternType="solid">
        <fgColor rgb="FFEEECE1"/>
        <bgColor rgb="FF000000"/>
      </patternFill>
    </fill>
  </fills>
  <borders count="3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3"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1" fillId="0" borderId="0" applyNumberFormat="0" applyFill="0" applyBorder="0" applyAlignment="0" applyProtection="0"/>
    <xf numFmtId="0" fontId="61" fillId="0" borderId="0"/>
  </cellStyleXfs>
  <cellXfs count="1192">
    <xf numFmtId="0" fontId="0" fillId="0" borderId="0" xfId="0"/>
    <xf numFmtId="0" fontId="3" fillId="0" borderId="3" xfId="1" applyBorder="1"/>
    <xf numFmtId="0" fontId="9" fillId="0" borderId="0" xfId="1" applyFont="1"/>
    <xf numFmtId="0" fontId="9" fillId="0" borderId="0" xfId="1" applyFont="1" applyFill="1"/>
    <xf numFmtId="0" fontId="9" fillId="0" borderId="0" xfId="1" applyFont="1" applyAlignment="1">
      <alignment horizontal="center"/>
    </xf>
    <xf numFmtId="0" fontId="9" fillId="0" borderId="1" xfId="1" applyFont="1" applyBorder="1"/>
    <xf numFmtId="0" fontId="9" fillId="0" borderId="0" xfId="1" applyFont="1" applyAlignment="1">
      <alignment horizontal="centerContinuous"/>
    </xf>
    <xf numFmtId="0" fontId="10" fillId="0" borderId="0" xfId="1" applyFont="1"/>
    <xf numFmtId="0" fontId="9" fillId="0" borderId="2" xfId="1" applyFont="1" applyBorder="1"/>
    <xf numFmtId="14" fontId="9" fillId="0" borderId="2" xfId="1" applyNumberFormat="1" applyFont="1" applyBorder="1" applyAlignment="1">
      <alignment horizontal="center"/>
    </xf>
    <xf numFmtId="0" fontId="11" fillId="0" borderId="0" xfId="1" applyFont="1"/>
    <xf numFmtId="0" fontId="9" fillId="0" borderId="0" xfId="1" applyFont="1" applyAlignment="1">
      <alignment horizontal="left"/>
    </xf>
    <xf numFmtId="0" fontId="9" fillId="0" borderId="0" xfId="1" applyFont="1" applyAlignment="1"/>
    <xf numFmtId="0" fontId="9" fillId="0" borderId="3" xfId="1" applyFont="1" applyBorder="1"/>
    <xf numFmtId="0" fontId="9" fillId="0" borderId="0" xfId="1" applyFont="1" applyBorder="1"/>
    <xf numFmtId="0" fontId="13" fillId="0" borderId="0" xfId="1" applyFont="1"/>
    <xf numFmtId="0" fontId="15" fillId="0" borderId="0" xfId="1" applyFont="1"/>
    <xf numFmtId="0" fontId="16" fillId="0" borderId="0" xfId="1" applyFont="1"/>
    <xf numFmtId="0" fontId="16" fillId="0" borderId="0" xfId="1" applyFont="1" applyFill="1"/>
    <xf numFmtId="0" fontId="17" fillId="0" borderId="3" xfId="1" applyFont="1" applyBorder="1"/>
    <xf numFmtId="0" fontId="17" fillId="0" borderId="3" xfId="1" applyFont="1" applyFill="1" applyBorder="1"/>
    <xf numFmtId="0" fontId="17" fillId="0" borderId="0" xfId="1" applyFont="1"/>
    <xf numFmtId="0" fontId="1" fillId="0" borderId="0" xfId="0" applyFont="1"/>
    <xf numFmtId="0" fontId="18" fillId="0" borderId="0" xfId="1" applyFont="1" applyFill="1" applyBorder="1" applyAlignment="1" applyProtection="1">
      <alignment horizontal="center"/>
    </xf>
    <xf numFmtId="0" fontId="18" fillId="0" borderId="0" xfId="1" applyFont="1" applyFill="1" applyBorder="1" applyProtection="1"/>
    <xf numFmtId="0" fontId="17" fillId="0" borderId="0" xfId="1" applyFont="1" applyFill="1" applyAlignment="1" applyProtection="1">
      <alignment horizontal="left"/>
    </xf>
    <xf numFmtId="0" fontId="17" fillId="0" borderId="0" xfId="1" applyFont="1" applyFill="1" applyProtection="1"/>
    <xf numFmtId="0" fontId="11" fillId="0" borderId="0" xfId="1" applyFont="1" applyFill="1" applyBorder="1" applyAlignment="1">
      <alignment horizontal="left"/>
    </xf>
    <xf numFmtId="0" fontId="11" fillId="2" borderId="2" xfId="1" applyFont="1" applyFill="1" applyBorder="1" applyAlignment="1" applyProtection="1">
      <alignment horizontal="center"/>
      <protection locked="0"/>
    </xf>
    <xf numFmtId="0" fontId="11" fillId="2" borderId="2" xfId="1" applyFont="1" applyFill="1" applyBorder="1" applyProtection="1">
      <protection locked="0"/>
    </xf>
    <xf numFmtId="0" fontId="0" fillId="0" borderId="0" xfId="0" applyFont="1"/>
    <xf numFmtId="0" fontId="7" fillId="0" borderId="0" xfId="0" applyFont="1" applyProtection="1"/>
    <xf numFmtId="0" fontId="19" fillId="0" borderId="0" xfId="0" applyFont="1"/>
    <xf numFmtId="0" fontId="2" fillId="0" borderId="0" xfId="0" applyFont="1"/>
    <xf numFmtId="0" fontId="20" fillId="0" borderId="0" xfId="0" applyFont="1"/>
    <xf numFmtId="0" fontId="21" fillId="0" borderId="0" xfId="0" applyFont="1" applyAlignment="1">
      <alignment wrapText="1"/>
    </xf>
    <xf numFmtId="0" fontId="22" fillId="0" borderId="0" xfId="0" applyFont="1" applyAlignment="1">
      <alignment wrapText="1"/>
    </xf>
    <xf numFmtId="0" fontId="22" fillId="3" borderId="2" xfId="0" applyFont="1" applyFill="1" applyBorder="1" applyAlignment="1">
      <alignment wrapText="1"/>
    </xf>
    <xf numFmtId="0" fontId="0" fillId="0" borderId="2" xfId="0" applyBorder="1"/>
    <xf numFmtId="49" fontId="0" fillId="0" borderId="0" xfId="0" applyNumberFormat="1" applyAlignment="1">
      <alignment horizontal="center"/>
    </xf>
    <xf numFmtId="165" fontId="0" fillId="0" borderId="0" xfId="0" applyNumberFormat="1"/>
    <xf numFmtId="164" fontId="19" fillId="0" borderId="0" xfId="0" applyNumberFormat="1" applyFont="1" applyAlignment="1">
      <alignment horizontal="center"/>
    </xf>
    <xf numFmtId="164" fontId="23" fillId="0" borderId="0" xfId="0" applyNumberFormat="1" applyFont="1" applyAlignment="1" applyProtection="1"/>
    <xf numFmtId="0" fontId="19" fillId="0" borderId="4" xfId="0" applyFont="1" applyBorder="1" applyAlignment="1" applyProtection="1"/>
    <xf numFmtId="0" fontId="19" fillId="0" borderId="0" xfId="0" applyFont="1" applyFill="1" applyBorder="1" applyAlignment="1" applyProtection="1"/>
    <xf numFmtId="49" fontId="23" fillId="0" borderId="0" xfId="0" applyNumberFormat="1" applyFont="1" applyFill="1" applyBorder="1" applyAlignment="1" applyProtection="1"/>
    <xf numFmtId="0" fontId="19" fillId="0" borderId="6" xfId="0" applyFont="1" applyBorder="1" applyAlignment="1" applyProtection="1"/>
    <xf numFmtId="0" fontId="19" fillId="0" borderId="0" xfId="0" applyFont="1" applyBorder="1" applyAlignment="1" applyProtection="1"/>
    <xf numFmtId="0" fontId="19" fillId="0" borderId="8" xfId="0" applyFont="1" applyBorder="1" applyAlignment="1" applyProtection="1"/>
    <xf numFmtId="164" fontId="7" fillId="0" borderId="0" xfId="0" applyNumberFormat="1" applyFont="1" applyAlignment="1" applyProtection="1"/>
    <xf numFmtId="164" fontId="7" fillId="0" borderId="0" xfId="0" applyNumberFormat="1" applyFont="1" applyFill="1" applyBorder="1" applyAlignment="1" applyProtection="1"/>
    <xf numFmtId="164" fontId="7" fillId="2" borderId="4" xfId="0" applyNumberFormat="1" applyFont="1" applyFill="1" applyBorder="1" applyAlignment="1" applyProtection="1">
      <protection locked="0"/>
    </xf>
    <xf numFmtId="164" fontId="7" fillId="0" borderId="0" xfId="0" applyNumberFormat="1" applyFont="1" applyFill="1" applyAlignment="1" applyProtection="1"/>
    <xf numFmtId="49" fontId="7" fillId="2" borderId="6" xfId="0" applyNumberFormat="1" applyFont="1" applyFill="1" applyBorder="1" applyAlignment="1" applyProtection="1">
      <alignment horizontal="left"/>
      <protection locked="0"/>
    </xf>
    <xf numFmtId="164" fontId="7" fillId="2" borderId="4" xfId="0" applyNumberFormat="1" applyFont="1" applyFill="1" applyBorder="1" applyAlignment="1" applyProtection="1">
      <alignment horizontal="left"/>
      <protection locked="0"/>
    </xf>
    <xf numFmtId="49" fontId="7" fillId="0" borderId="0" xfId="0" applyNumberFormat="1" applyFont="1" applyFill="1" applyBorder="1" applyAlignment="1" applyProtection="1"/>
    <xf numFmtId="49" fontId="7" fillId="0" borderId="0" xfId="0" applyNumberFormat="1" applyFont="1" applyFill="1" applyBorder="1" applyAlignment="1" applyProtection="1">
      <alignment horizontal="center"/>
    </xf>
    <xf numFmtId="166" fontId="7" fillId="2" borderId="6" xfId="0" applyNumberFormat="1" applyFont="1" applyFill="1" applyBorder="1" applyAlignment="1" applyProtection="1">
      <alignment horizontal="left"/>
      <protection locked="0"/>
    </xf>
    <xf numFmtId="49" fontId="7" fillId="2" borderId="4" xfId="0" applyNumberFormat="1" applyFont="1" applyFill="1" applyBorder="1" applyAlignment="1" applyProtection="1">
      <alignment horizontal="left"/>
      <protection locked="0"/>
    </xf>
    <xf numFmtId="0" fontId="0" fillId="0" borderId="0" xfId="0" applyBorder="1"/>
    <xf numFmtId="0" fontId="0" fillId="4" borderId="0" xfId="0" applyFill="1"/>
    <xf numFmtId="164" fontId="23" fillId="4" borderId="0" xfId="0" applyNumberFormat="1" applyFont="1" applyFill="1" applyAlignment="1" applyProtection="1"/>
    <xf numFmtId="49" fontId="23" fillId="4" borderId="0" xfId="0" applyNumberFormat="1" applyFont="1" applyFill="1" applyBorder="1" applyAlignment="1" applyProtection="1"/>
    <xf numFmtId="0" fontId="19" fillId="4" borderId="0" xfId="0" applyFont="1" applyFill="1"/>
    <xf numFmtId="0" fontId="0" fillId="5" borderId="0" xfId="0" applyFill="1"/>
    <xf numFmtId="0" fontId="5" fillId="0" borderId="3" xfId="1" applyFont="1" applyBorder="1"/>
    <xf numFmtId="164" fontId="2" fillId="0" borderId="0" xfId="0" applyNumberFormat="1" applyFont="1" applyAlignment="1">
      <alignment horizontal="center"/>
    </xf>
    <xf numFmtId="0" fontId="22" fillId="3" borderId="5" xfId="0" applyFont="1" applyFill="1" applyBorder="1" applyAlignment="1">
      <alignment wrapText="1"/>
    </xf>
    <xf numFmtId="49" fontId="0" fillId="0" borderId="0" xfId="0" applyNumberFormat="1" applyAlignment="1">
      <alignment horizontal="right"/>
    </xf>
    <xf numFmtId="0" fontId="0" fillId="0" borderId="0" xfId="0" applyAlignment="1">
      <alignment horizontal="right"/>
    </xf>
    <xf numFmtId="0" fontId="9" fillId="0" borderId="0" xfId="0" applyFont="1" applyFill="1" applyBorder="1" applyProtection="1">
      <protection locked="0"/>
    </xf>
    <xf numFmtId="0" fontId="0" fillId="0" borderId="0" xfId="0" applyFill="1"/>
    <xf numFmtId="0" fontId="3" fillId="0" borderId="3" xfId="1" applyFill="1" applyBorder="1"/>
    <xf numFmtId="43" fontId="9" fillId="0" borderId="0" xfId="2" applyFont="1" applyFill="1" applyBorder="1" applyProtection="1">
      <protection locked="0"/>
    </xf>
    <xf numFmtId="1" fontId="0" fillId="0" borderId="0" xfId="0" applyNumberFormat="1"/>
    <xf numFmtId="0" fontId="2" fillId="0" borderId="0" xfId="0" applyFont="1" applyAlignment="1">
      <alignment horizontal="right"/>
    </xf>
    <xf numFmtId="0" fontId="5" fillId="0" borderId="0" xfId="0" applyFont="1" applyProtection="1"/>
    <xf numFmtId="0" fontId="3" fillId="0" borderId="0" xfId="0" applyFont="1" applyProtection="1"/>
    <xf numFmtId="0" fontId="3" fillId="0" borderId="0" xfId="0" applyFont="1" applyProtection="1">
      <protection locked="0"/>
    </xf>
    <xf numFmtId="0" fontId="0" fillId="0" borderId="0" xfId="0" applyProtection="1"/>
    <xf numFmtId="0" fontId="3" fillId="0" borderId="0" xfId="0" applyFont="1" applyFill="1" applyProtection="1">
      <protection locked="0"/>
    </xf>
    <xf numFmtId="167" fontId="0" fillId="0" borderId="0" xfId="0" applyNumberFormat="1"/>
    <xf numFmtId="167" fontId="2" fillId="0" borderId="16" xfId="0" applyNumberFormat="1" applyFont="1" applyBorder="1"/>
    <xf numFmtId="0" fontId="0" fillId="0" borderId="14" xfId="0" applyBorder="1"/>
    <xf numFmtId="0" fontId="0" fillId="0" borderId="9" xfId="0" applyBorder="1"/>
    <xf numFmtId="0" fontId="0" fillId="0" borderId="13" xfId="0" applyBorder="1"/>
    <xf numFmtId="0" fontId="0" fillId="0" borderId="0" xfId="0" applyFill="1" applyBorder="1"/>
    <xf numFmtId="0" fontId="7" fillId="0" borderId="3" xfId="1" applyFont="1" applyBorder="1"/>
    <xf numFmtId="0" fontId="9" fillId="0" borderId="0" xfId="0" applyFont="1" applyProtection="1"/>
    <xf numFmtId="164" fontId="8" fillId="0" borderId="0" xfId="0" applyNumberFormat="1" applyFont="1" applyAlignment="1" applyProtection="1"/>
    <xf numFmtId="165" fontId="0" fillId="0" borderId="0" xfId="0" applyNumberFormat="1" applyBorder="1"/>
    <xf numFmtId="0" fontId="22" fillId="0" borderId="0" xfId="0" applyFont="1" applyFill="1" applyBorder="1" applyAlignment="1">
      <alignment wrapText="1"/>
    </xf>
    <xf numFmtId="0" fontId="8" fillId="0" borderId="0" xfId="0" applyFont="1" applyProtection="1"/>
    <xf numFmtId="0" fontId="19" fillId="0" borderId="0" xfId="0" applyFont="1" applyProtection="1"/>
    <xf numFmtId="168" fontId="0" fillId="0" borderId="0" xfId="2" applyNumberFormat="1" applyFont="1" applyProtection="1"/>
    <xf numFmtId="168" fontId="0" fillId="0" borderId="2" xfId="2" applyNumberFormat="1" applyFont="1" applyBorder="1" applyProtection="1"/>
    <xf numFmtId="0" fontId="0" fillId="0" borderId="0" xfId="0" applyBorder="1" applyProtection="1"/>
    <xf numFmtId="168" fontId="0" fillId="0" borderId="0" xfId="2" applyNumberFormat="1" applyFont="1" applyBorder="1" applyProtection="1"/>
    <xf numFmtId="0" fontId="27" fillId="0" borderId="0" xfId="0" applyFont="1" applyFill="1" applyBorder="1" applyProtection="1"/>
    <xf numFmtId="0" fontId="21" fillId="0" borderId="2" xfId="0" applyFont="1" applyBorder="1" applyProtection="1"/>
    <xf numFmtId="0" fontId="21" fillId="0" borderId="0" xfId="0" applyFont="1" applyBorder="1" applyProtection="1"/>
    <xf numFmtId="0" fontId="21" fillId="0" borderId="0" xfId="0" applyFont="1" applyProtection="1"/>
    <xf numFmtId="0" fontId="29" fillId="0" borderId="0" xfId="0" applyFont="1" applyAlignment="1" applyProtection="1">
      <alignment horizontal="center"/>
    </xf>
    <xf numFmtId="0" fontId="0" fillId="0" borderId="0" xfId="0" applyAlignment="1" applyProtection="1">
      <alignment horizontal="left" vertical="top" wrapText="1"/>
    </xf>
    <xf numFmtId="0" fontId="19" fillId="0" borderId="0" xfId="0" applyFont="1" applyFill="1"/>
    <xf numFmtId="0" fontId="19" fillId="0" borderId="9" xfId="0" applyFont="1" applyFill="1" applyBorder="1"/>
    <xf numFmtId="0" fontId="19" fillId="0" borderId="2" xfId="0" applyFont="1" applyFill="1" applyBorder="1"/>
    <xf numFmtId="0" fontId="19" fillId="0" borderId="13" xfId="0" applyFont="1" applyFill="1" applyBorder="1"/>
    <xf numFmtId="0" fontId="19" fillId="0" borderId="14" xfId="0" applyFont="1" applyFill="1" applyBorder="1"/>
    <xf numFmtId="0" fontId="5" fillId="0" borderId="0" xfId="0" applyFont="1" applyBorder="1" applyProtection="1"/>
    <xf numFmtId="0" fontId="3" fillId="0" borderId="0" xfId="0" applyFont="1" applyBorder="1" applyProtection="1"/>
    <xf numFmtId="0" fontId="19" fillId="0" borderId="0" xfId="0" applyFont="1" applyBorder="1"/>
    <xf numFmtId="0" fontId="3" fillId="0" borderId="0" xfId="1" applyBorder="1"/>
    <xf numFmtId="0" fontId="2" fillId="0" borderId="0" xfId="0" applyFont="1" applyBorder="1"/>
    <xf numFmtId="0" fontId="31" fillId="0" borderId="0" xfId="0" applyFont="1" applyProtection="1"/>
    <xf numFmtId="0" fontId="34" fillId="0" borderId="0" xfId="0" applyFont="1" applyProtection="1"/>
    <xf numFmtId="0" fontId="32" fillId="0" borderId="0" xfId="0" applyFont="1" applyProtection="1"/>
    <xf numFmtId="0" fontId="33" fillId="0" borderId="5" xfId="0" applyFont="1" applyBorder="1" applyProtection="1"/>
    <xf numFmtId="0" fontId="33" fillId="0" borderId="6" xfId="0" applyFont="1" applyBorder="1" applyProtection="1"/>
    <xf numFmtId="0" fontId="33" fillId="0" borderId="6" xfId="0" applyFont="1" applyBorder="1" applyAlignment="1" applyProtection="1">
      <alignment horizontal="left"/>
    </xf>
    <xf numFmtId="0" fontId="31" fillId="0" borderId="6" xfId="0" applyFont="1" applyBorder="1" applyProtection="1"/>
    <xf numFmtId="0" fontId="31" fillId="0" borderId="7" xfId="0" applyFont="1" applyBorder="1" applyProtection="1"/>
    <xf numFmtId="0" fontId="31" fillId="0" borderId="6" xfId="0" applyFont="1" applyBorder="1" applyAlignment="1" applyProtection="1">
      <alignment horizontal="left"/>
    </xf>
    <xf numFmtId="0" fontId="31" fillId="0" borderId="4" xfId="0" applyFont="1" applyBorder="1" applyProtection="1"/>
    <xf numFmtId="0" fontId="31" fillId="0" borderId="5" xfId="0" applyFont="1" applyBorder="1" applyProtection="1"/>
    <xf numFmtId="0" fontId="32" fillId="7" borderId="5" xfId="0" applyFont="1" applyFill="1" applyBorder="1" applyAlignment="1" applyProtection="1">
      <alignment wrapText="1"/>
    </xf>
    <xf numFmtId="0" fontId="32" fillId="7" borderId="6" xfId="0" applyFont="1" applyFill="1" applyBorder="1" applyAlignment="1" applyProtection="1">
      <alignment wrapText="1"/>
    </xf>
    <xf numFmtId="0" fontId="32" fillId="7" borderId="7" xfId="0" applyFont="1" applyFill="1" applyBorder="1" applyAlignment="1" applyProtection="1">
      <alignment wrapText="1"/>
    </xf>
    <xf numFmtId="0" fontId="32" fillId="7" borderId="2" xfId="0" applyFont="1" applyFill="1" applyBorder="1" applyAlignment="1" applyProtection="1">
      <alignment wrapText="1"/>
    </xf>
    <xf numFmtId="167" fontId="31" fillId="0" borderId="7" xfId="0" applyNumberFormat="1" applyFont="1" applyBorder="1" applyProtection="1"/>
    <xf numFmtId="167" fontId="31" fillId="0" borderId="2" xfId="0" applyNumberFormat="1" applyFont="1" applyBorder="1" applyProtection="1"/>
    <xf numFmtId="10" fontId="31" fillId="0" borderId="2" xfId="4" applyNumberFormat="1" applyFont="1" applyBorder="1" applyProtection="1"/>
    <xf numFmtId="0" fontId="31" fillId="0" borderId="2" xfId="0" applyFont="1" applyBorder="1" applyProtection="1"/>
    <xf numFmtId="0" fontId="31" fillId="0" borderId="5" xfId="0" applyFont="1" applyBorder="1" applyAlignment="1" applyProtection="1">
      <alignment horizontal="left"/>
    </xf>
    <xf numFmtId="0" fontId="32" fillId="0" borderId="0" xfId="0" applyFont="1" applyAlignment="1" applyProtection="1">
      <alignment horizontal="right"/>
    </xf>
    <xf numFmtId="167" fontId="32" fillId="0" borderId="0" xfId="0" applyNumberFormat="1" applyFont="1" applyProtection="1"/>
    <xf numFmtId="167" fontId="31" fillId="0" borderId="0" xfId="0" applyNumberFormat="1" applyFont="1" applyProtection="1"/>
    <xf numFmtId="0" fontId="32" fillId="0" borderId="9" xfId="0" applyFont="1" applyBorder="1" applyProtection="1"/>
    <xf numFmtId="0" fontId="31" fillId="0" borderId="8" xfId="0" applyFont="1" applyBorder="1" applyProtection="1"/>
    <xf numFmtId="0" fontId="31" fillId="0" borderId="10" xfId="0" applyFont="1" applyBorder="1" applyProtection="1"/>
    <xf numFmtId="0" fontId="31" fillId="0" borderId="13" xfId="0" applyFont="1" applyBorder="1" applyProtection="1"/>
    <xf numFmtId="0" fontId="31" fillId="0" borderId="14" xfId="0" applyFont="1" applyBorder="1" applyProtection="1"/>
    <xf numFmtId="0" fontId="33" fillId="0" borderId="0" xfId="0" applyFont="1" applyProtection="1"/>
    <xf numFmtId="167" fontId="33" fillId="0" borderId="0" xfId="0" applyNumberFormat="1" applyFont="1" applyProtection="1"/>
    <xf numFmtId="0" fontId="31" fillId="0" borderId="9" xfId="0" applyFont="1" applyBorder="1" applyProtection="1"/>
    <xf numFmtId="167" fontId="31" fillId="0" borderId="10" xfId="0" applyNumberFormat="1" applyFont="1" applyBorder="1" applyProtection="1"/>
    <xf numFmtId="167" fontId="31" fillId="0" borderId="14" xfId="0" applyNumberFormat="1" applyFont="1" applyBorder="1" applyProtection="1"/>
    <xf numFmtId="0" fontId="31" fillId="0" borderId="0" xfId="0" applyFont="1" applyBorder="1" applyProtection="1"/>
    <xf numFmtId="0" fontId="31" fillId="0" borderId="5" xfId="0" applyFont="1" applyBorder="1" applyAlignment="1" applyProtection="1">
      <alignment horizontal="right"/>
    </xf>
    <xf numFmtId="0" fontId="31" fillId="0" borderId="6" xfId="0" applyFont="1" applyBorder="1" applyAlignment="1" applyProtection="1">
      <alignment horizontal="right"/>
    </xf>
    <xf numFmtId="0" fontId="31" fillId="0" borderId="17" xfId="0" applyFont="1" applyBorder="1" applyProtection="1"/>
    <xf numFmtId="10" fontId="31" fillId="0" borderId="18" xfId="4" applyNumberFormat="1" applyFont="1" applyBorder="1" applyProtection="1"/>
    <xf numFmtId="0" fontId="32" fillId="0" borderId="18" xfId="0" applyFont="1" applyBorder="1" applyProtection="1"/>
    <xf numFmtId="0" fontId="31" fillId="0" borderId="18" xfId="0" applyFont="1" applyBorder="1" applyProtection="1"/>
    <xf numFmtId="0" fontId="33" fillId="0" borderId="0" xfId="0" applyFont="1" applyBorder="1" applyAlignment="1" applyProtection="1"/>
    <xf numFmtId="0" fontId="31" fillId="0" borderId="11" xfId="0" applyFont="1" applyBorder="1" applyProtection="1"/>
    <xf numFmtId="0" fontId="32" fillId="0" borderId="5" xfId="0" applyFont="1" applyBorder="1" applyProtection="1"/>
    <xf numFmtId="0" fontId="31" fillId="0" borderId="5" xfId="0" applyFont="1" applyBorder="1" applyAlignment="1" applyProtection="1">
      <alignment horizontal="left" indent="1"/>
    </xf>
    <xf numFmtId="0" fontId="31" fillId="0" borderId="4" xfId="0" applyFont="1" applyBorder="1" applyAlignment="1" applyProtection="1">
      <alignment horizontal="left" indent="1"/>
    </xf>
    <xf numFmtId="167" fontId="31" fillId="0" borderId="17" xfId="0" applyNumberFormat="1" applyFont="1" applyBorder="1" applyProtection="1"/>
    <xf numFmtId="167" fontId="31" fillId="0" borderId="20" xfId="0" applyNumberFormat="1" applyFont="1" applyBorder="1" applyProtection="1"/>
    <xf numFmtId="0" fontId="36" fillId="0" borderId="0" xfId="0" applyFont="1" applyProtection="1">
      <protection locked="0"/>
    </xf>
    <xf numFmtId="164" fontId="4" fillId="0" borderId="0" xfId="0" applyNumberFormat="1" applyFont="1" applyAlignment="1"/>
    <xf numFmtId="0" fontId="37" fillId="0" borderId="0" xfId="0" applyFont="1" applyProtection="1"/>
    <xf numFmtId="0" fontId="23" fillId="8" borderId="0" xfId="0" applyFont="1" applyFill="1" applyProtection="1"/>
    <xf numFmtId="0" fontId="0" fillId="9" borderId="0" xfId="0" applyFill="1"/>
    <xf numFmtId="0" fontId="3" fillId="9" borderId="0" xfId="1" applyFill="1" applyBorder="1"/>
    <xf numFmtId="0" fontId="21" fillId="9" borderId="0" xfId="0" applyFont="1" applyFill="1" applyAlignment="1">
      <alignment wrapText="1"/>
    </xf>
    <xf numFmtId="0" fontId="2" fillId="10" borderId="0" xfId="0" applyFont="1" applyFill="1"/>
    <xf numFmtId="0" fontId="0" fillId="0" borderId="0" xfId="0" applyFill="1" applyBorder="1" applyAlignment="1">
      <alignment wrapText="1"/>
    </xf>
    <xf numFmtId="0" fontId="1" fillId="0" borderId="0" xfId="0" applyFont="1" applyBorder="1"/>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38" fillId="0" borderId="0" xfId="0" applyFont="1" applyAlignment="1">
      <alignment horizontal="left"/>
    </xf>
    <xf numFmtId="0" fontId="38" fillId="0" borderId="0" xfId="0" applyFont="1" applyAlignment="1">
      <alignment horizontal="left" vertical="top"/>
    </xf>
    <xf numFmtId="0" fontId="19" fillId="0" borderId="0" xfId="0" applyFont="1" applyAlignment="1" applyProtection="1">
      <alignment wrapText="1"/>
      <protection locked="0"/>
    </xf>
    <xf numFmtId="0" fontId="1" fillId="0" borderId="0" xfId="0" applyFont="1" applyProtection="1"/>
    <xf numFmtId="0" fontId="7" fillId="0" borderId="3" xfId="1" applyFont="1" applyBorder="1" applyProtection="1"/>
    <xf numFmtId="0" fontId="7" fillId="0" borderId="0" xfId="1" applyFont="1" applyBorder="1" applyProtection="1"/>
    <xf numFmtId="0" fontId="15" fillId="0" borderId="0" xfId="0" applyFont="1" applyAlignment="1" applyProtection="1"/>
    <xf numFmtId="0" fontId="39" fillId="0" borderId="0" xfId="0" applyFont="1" applyAlignment="1" applyProtection="1"/>
    <xf numFmtId="0" fontId="8" fillId="0" borderId="3" xfId="0" applyFont="1" applyBorder="1" applyAlignment="1" applyProtection="1">
      <alignment horizontal="center"/>
    </xf>
    <xf numFmtId="0" fontId="1" fillId="0" borderId="3" xfId="0" applyFont="1" applyBorder="1" applyAlignment="1" applyProtection="1"/>
    <xf numFmtId="0" fontId="0" fillId="0" borderId="0" xfId="0" applyFont="1" applyProtection="1"/>
    <xf numFmtId="0" fontId="7" fillId="0" borderId="0" xfId="0" applyFont="1" applyAlignment="1" applyProtection="1">
      <alignment horizontal="left" vertical="center"/>
    </xf>
    <xf numFmtId="0" fontId="7" fillId="0" borderId="0" xfId="0" applyFont="1" applyAlignment="1" applyProtection="1"/>
    <xf numFmtId="0" fontId="1" fillId="0" borderId="0" xfId="0" applyFont="1" applyAlignment="1" applyProtection="1"/>
    <xf numFmtId="0" fontId="7" fillId="0" borderId="0" xfId="0" applyFont="1" applyAlignment="1" applyProtection="1">
      <alignment horizontal="justify"/>
    </xf>
    <xf numFmtId="0" fontId="7" fillId="0" borderId="0" xfId="0" applyFont="1" applyAlignment="1" applyProtection="1">
      <alignment horizontal="left" indent="2"/>
    </xf>
    <xf numFmtId="0" fontId="1" fillId="0" borderId="0" xfId="0" applyFont="1" applyAlignment="1" applyProtection="1">
      <alignment horizontal="left"/>
    </xf>
    <xf numFmtId="0" fontId="1" fillId="0" borderId="0" xfId="0" applyFont="1" applyAlignment="1" applyProtection="1">
      <alignment vertical="top" wrapText="1"/>
    </xf>
    <xf numFmtId="0" fontId="1" fillId="0" borderId="0" xfId="0" applyFont="1" applyAlignment="1" applyProtection="1">
      <alignment wrapText="1"/>
    </xf>
    <xf numFmtId="0" fontId="1" fillId="0" borderId="0" xfId="0" applyFont="1" applyAlignment="1" applyProtection="1">
      <alignment horizontal="left" indent="3"/>
    </xf>
    <xf numFmtId="49" fontId="19" fillId="0" borderId="0" xfId="0" applyNumberFormat="1" applyFont="1" applyAlignment="1" applyProtection="1">
      <alignment horizontal="center" vertical="top"/>
    </xf>
    <xf numFmtId="0" fontId="7" fillId="0" borderId="0" xfId="0" applyFont="1" applyAlignment="1" applyProtection="1">
      <alignment horizontal="right" vertical="top"/>
    </xf>
    <xf numFmtId="0" fontId="7" fillId="0" borderId="0" xfId="0" applyFont="1" applyAlignment="1" applyProtection="1">
      <alignment horizontal="left"/>
    </xf>
    <xf numFmtId="0" fontId="7" fillId="0" borderId="0" xfId="0" applyFont="1" applyAlignment="1" applyProtection="1">
      <alignment horizontal="left" wrapText="1"/>
    </xf>
    <xf numFmtId="0" fontId="19" fillId="0" borderId="0" xfId="0" applyFont="1" applyAlignment="1" applyProtection="1">
      <alignment horizontal="center" vertical="top"/>
    </xf>
    <xf numFmtId="0" fontId="1" fillId="0" borderId="0" xfId="0" applyFont="1" applyAlignment="1" applyProtection="1">
      <alignment horizontal="center" vertical="top"/>
    </xf>
    <xf numFmtId="0" fontId="7" fillId="0" borderId="0" xfId="0" applyFont="1" applyAlignment="1" applyProtection="1">
      <alignment horizontal="right" wrapText="1"/>
    </xf>
    <xf numFmtId="0" fontId="7" fillId="0" borderId="0" xfId="0" applyFont="1" applyAlignment="1" applyProtection="1">
      <alignment horizontal="left" vertical="top" wrapText="1"/>
    </xf>
    <xf numFmtId="0" fontId="0" fillId="0" borderId="0" xfId="0" applyFont="1" applyBorder="1" applyAlignment="1" applyProtection="1"/>
    <xf numFmtId="0" fontId="1" fillId="0" borderId="0" xfId="0" applyFont="1" applyBorder="1" applyAlignment="1" applyProtection="1">
      <alignment horizontal="right"/>
    </xf>
    <xf numFmtId="0" fontId="1" fillId="0" borderId="0" xfId="0" applyFont="1" applyBorder="1" applyProtection="1"/>
    <xf numFmtId="0" fontId="1" fillId="6" borderId="4" xfId="0" applyFont="1" applyFill="1" applyBorder="1" applyProtection="1"/>
    <xf numFmtId="0" fontId="1" fillId="6" borderId="6" xfId="0" applyFont="1" applyFill="1" applyBorder="1" applyAlignment="1" applyProtection="1">
      <alignment horizontal="left"/>
    </xf>
    <xf numFmtId="0" fontId="41" fillId="0" borderId="0" xfId="0" applyFont="1" applyProtection="1"/>
    <xf numFmtId="0" fontId="31" fillId="0" borderId="0" xfId="0" applyFont="1" applyAlignment="1" applyProtection="1">
      <alignment horizontal="right"/>
    </xf>
    <xf numFmtId="0" fontId="19" fillId="0" borderId="4" xfId="0" applyFont="1" applyBorder="1" applyProtection="1">
      <protection locked="0"/>
    </xf>
    <xf numFmtId="0" fontId="0" fillId="0" borderId="8" xfId="0" applyBorder="1"/>
    <xf numFmtId="0" fontId="0" fillId="0" borderId="10" xfId="0" applyBorder="1"/>
    <xf numFmtId="0" fontId="0" fillId="0" borderId="11" xfId="0" applyBorder="1"/>
    <xf numFmtId="0" fontId="42" fillId="0" borderId="0" xfId="0" applyFont="1" applyBorder="1"/>
    <xf numFmtId="0" fontId="0" fillId="0" borderId="12" xfId="0" applyBorder="1"/>
    <xf numFmtId="0" fontId="0" fillId="0" borderId="4" xfId="0" applyBorder="1"/>
    <xf numFmtId="0" fontId="7" fillId="0" borderId="0" xfId="5" applyFont="1"/>
    <xf numFmtId="0" fontId="42" fillId="0" borderId="0" xfId="0" applyFont="1"/>
    <xf numFmtId="0" fontId="42" fillId="0" borderId="13" xfId="0" applyFont="1" applyBorder="1"/>
    <xf numFmtId="0" fontId="3" fillId="0" borderId="0" xfId="1" applyFill="1" applyBorder="1"/>
    <xf numFmtId="0" fontId="0" fillId="0" borderId="21" xfId="0" applyBorder="1"/>
    <xf numFmtId="0" fontId="0" fillId="0" borderId="22" xfId="0" applyBorder="1"/>
    <xf numFmtId="0" fontId="0" fillId="0" borderId="18" xfId="0" applyBorder="1"/>
    <xf numFmtId="0" fontId="22" fillId="3" borderId="2" xfId="0" applyFont="1" applyFill="1" applyBorder="1" applyAlignment="1">
      <alignment horizontal="center" wrapText="1"/>
    </xf>
    <xf numFmtId="167" fontId="2" fillId="0" borderId="0" xfId="0" applyNumberFormat="1" applyFont="1"/>
    <xf numFmtId="0" fontId="1" fillId="0" borderId="0" xfId="0" applyFont="1" applyFill="1"/>
    <xf numFmtId="0" fontId="7" fillId="0" borderId="3" xfId="1" applyFont="1" applyFill="1" applyBorder="1"/>
    <xf numFmtId="0" fontId="21" fillId="0" borderId="0" xfId="0" applyFont="1"/>
    <xf numFmtId="0" fontId="19" fillId="0" borderId="0" xfId="0" applyFont="1" applyFill="1" applyBorder="1" applyAlignment="1">
      <alignment vertical="center" wrapText="1"/>
    </xf>
    <xf numFmtId="0" fontId="19" fillId="0" borderId="0" xfId="0" applyFont="1" applyAlignment="1">
      <alignment horizontal="right"/>
    </xf>
    <xf numFmtId="0" fontId="19" fillId="0" borderId="0" xfId="0" applyFont="1" applyBorder="1" applyAlignment="1">
      <alignment vertical="center" wrapText="1"/>
    </xf>
    <xf numFmtId="0" fontId="19" fillId="0" borderId="0" xfId="0" applyFont="1" applyBorder="1" applyAlignment="1">
      <alignment horizontal="right"/>
    </xf>
    <xf numFmtId="0" fontId="19" fillId="0" borderId="0" xfId="0" applyFont="1" applyFill="1" applyBorder="1" applyAlignment="1">
      <alignment horizontal="right"/>
    </xf>
    <xf numFmtId="0" fontId="19" fillId="0" borderId="4" xfId="0" applyFont="1" applyBorder="1"/>
    <xf numFmtId="0" fontId="0" fillId="0" borderId="0" xfId="0" applyFont="1" applyAlignment="1">
      <alignment horizontal="right"/>
    </xf>
    <xf numFmtId="0" fontId="0" fillId="0" borderId="0" xfId="0" applyNumberFormat="1" applyFont="1" applyAlignment="1">
      <alignment horizontal="left"/>
    </xf>
    <xf numFmtId="0" fontId="1" fillId="9" borderId="0" xfId="0" applyFont="1" applyFill="1"/>
    <xf numFmtId="0" fontId="19" fillId="9" borderId="0" xfId="0" applyFont="1" applyFill="1"/>
    <xf numFmtId="0" fontId="0" fillId="9" borderId="0" xfId="0" applyFont="1" applyFill="1"/>
    <xf numFmtId="0" fontId="0" fillId="0" borderId="0" xfId="0" applyAlignment="1">
      <alignment horizontal="center"/>
    </xf>
    <xf numFmtId="165" fontId="9" fillId="0" borderId="5" xfId="3" applyNumberFormat="1" applyFont="1" applyFill="1" applyBorder="1" applyProtection="1"/>
    <xf numFmtId="165" fontId="9" fillId="0" borderId="2" xfId="0" applyNumberFormat="1" applyFont="1" applyFill="1" applyBorder="1" applyProtection="1"/>
    <xf numFmtId="0" fontId="11" fillId="0" borderId="0" xfId="0" applyFont="1" applyProtection="1">
      <protection locked="0"/>
    </xf>
    <xf numFmtId="0" fontId="11" fillId="0" borderId="0" xfId="0" applyFont="1" applyProtection="1"/>
    <xf numFmtId="0" fontId="11" fillId="0" borderId="0" xfId="0" applyFont="1" applyBorder="1" applyProtection="1"/>
    <xf numFmtId="0" fontId="2" fillId="0" borderId="0" xfId="0" applyFont="1" applyFill="1"/>
    <xf numFmtId="0" fontId="9" fillId="9" borderId="0" xfId="1" applyFont="1" applyFill="1"/>
    <xf numFmtId="0" fontId="10" fillId="0" borderId="0" xfId="0" applyFont="1"/>
    <xf numFmtId="0" fontId="9" fillId="0" borderId="0" xfId="0" applyFont="1" applyBorder="1" applyProtection="1">
      <protection locked="0"/>
    </xf>
    <xf numFmtId="0" fontId="33" fillId="0" borderId="5" xfId="0" applyFont="1" applyBorder="1" applyAlignment="1" applyProtection="1">
      <alignment horizontal="center"/>
    </xf>
    <xf numFmtId="0" fontId="33" fillId="0" borderId="6" xfId="0" applyFont="1" applyBorder="1" applyAlignment="1" applyProtection="1">
      <alignment horizontal="center"/>
    </xf>
    <xf numFmtId="0" fontId="33" fillId="0" borderId="7" xfId="0" applyFont="1" applyBorder="1" applyAlignment="1" applyProtection="1">
      <alignment horizontal="center"/>
    </xf>
    <xf numFmtId="0" fontId="0" fillId="0" borderId="0" xfId="0" applyBorder="1" applyProtection="1">
      <protection locked="0"/>
    </xf>
    <xf numFmtId="0" fontId="22" fillId="9" borderId="0" xfId="0" applyFont="1" applyFill="1" applyBorder="1" applyAlignment="1">
      <alignment wrapText="1"/>
    </xf>
    <xf numFmtId="0" fontId="0" fillId="9" borderId="0" xfId="0" applyFill="1" applyBorder="1" applyProtection="1">
      <protection locked="0"/>
    </xf>
    <xf numFmtId="167" fontId="11" fillId="0" borderId="4" xfId="0" applyNumberFormat="1" applyFont="1" applyFill="1" applyBorder="1" applyProtection="1">
      <protection locked="0"/>
    </xf>
    <xf numFmtId="0" fontId="9" fillId="0" borderId="24" xfId="0" applyFont="1" applyBorder="1"/>
    <xf numFmtId="167" fontId="9" fillId="0" borderId="25" xfId="0" applyNumberFormat="1" applyFont="1" applyBorder="1"/>
    <xf numFmtId="0" fontId="45" fillId="0" borderId="0" xfId="0" applyFont="1"/>
    <xf numFmtId="0" fontId="25" fillId="0" borderId="0" xfId="0" applyFont="1"/>
    <xf numFmtId="0" fontId="2" fillId="0" borderId="27" xfId="0" applyFont="1" applyBorder="1"/>
    <xf numFmtId="0" fontId="0" fillId="0" borderId="27" xfId="0" applyBorder="1"/>
    <xf numFmtId="0" fontId="0" fillId="0" borderId="28" xfId="0" applyBorder="1"/>
    <xf numFmtId="0" fontId="0" fillId="0" borderId="29" xfId="0" applyBorder="1"/>
    <xf numFmtId="167" fontId="0" fillId="0" borderId="0" xfId="0" applyNumberFormat="1" applyBorder="1"/>
    <xf numFmtId="0" fontId="0" fillId="0" borderId="30" xfId="0" applyBorder="1"/>
    <xf numFmtId="0" fontId="2" fillId="0" borderId="3" xfId="0" applyFont="1" applyBorder="1"/>
    <xf numFmtId="0" fontId="0" fillId="0" borderId="3" xfId="0" applyBorder="1"/>
    <xf numFmtId="0" fontId="0" fillId="0" borderId="32" xfId="0" applyBorder="1"/>
    <xf numFmtId="0" fontId="20" fillId="0" borderId="26" xfId="0" applyFont="1" applyBorder="1"/>
    <xf numFmtId="0" fontId="46" fillId="0" borderId="30" xfId="0" applyFont="1" applyBorder="1"/>
    <xf numFmtId="0" fontId="47" fillId="0" borderId="9" xfId="0" applyFont="1" applyBorder="1" applyProtection="1"/>
    <xf numFmtId="0" fontId="48" fillId="0" borderId="13" xfId="0" applyFont="1" applyBorder="1" applyProtection="1"/>
    <xf numFmtId="0" fontId="48" fillId="6" borderId="11" xfId="0" applyFont="1" applyFill="1" applyBorder="1" applyProtection="1"/>
    <xf numFmtId="0" fontId="47" fillId="0" borderId="5" xfId="0" applyFont="1" applyBorder="1" applyProtection="1"/>
    <xf numFmtId="0" fontId="48" fillId="6" borderId="10" xfId="0" applyFont="1" applyFill="1" applyBorder="1" applyAlignment="1" applyProtection="1"/>
    <xf numFmtId="0" fontId="48" fillId="6" borderId="8" xfId="0" applyFont="1" applyFill="1" applyBorder="1" applyAlignment="1" applyProtection="1"/>
    <xf numFmtId="0" fontId="48" fillId="6" borderId="6" xfId="0" applyFont="1" applyFill="1" applyBorder="1" applyAlignment="1" applyProtection="1"/>
    <xf numFmtId="0" fontId="48" fillId="6" borderId="7" xfId="0" applyFont="1" applyFill="1" applyBorder="1" applyAlignment="1" applyProtection="1"/>
    <xf numFmtId="0" fontId="32" fillId="0" borderId="13" xfId="0" applyFont="1" applyBorder="1" applyProtection="1"/>
    <xf numFmtId="0" fontId="49" fillId="0" borderId="0" xfId="0" applyFont="1" applyFill="1" applyBorder="1" applyProtection="1"/>
    <xf numFmtId="0" fontId="0" fillId="0" borderId="21" xfId="0" applyBorder="1" applyProtection="1"/>
    <xf numFmtId="0" fontId="10" fillId="0" borderId="18" xfId="0" applyFont="1" applyBorder="1" applyAlignment="1" applyProtection="1">
      <alignment horizontal="left" vertical="top"/>
    </xf>
    <xf numFmtId="168" fontId="0" fillId="9" borderId="0" xfId="2" applyNumberFormat="1" applyFont="1" applyFill="1" applyProtection="1"/>
    <xf numFmtId="0" fontId="0" fillId="9" borderId="0" xfId="0" applyFill="1" applyProtection="1"/>
    <xf numFmtId="0" fontId="31" fillId="0" borderId="21" xfId="0" applyFont="1" applyBorder="1" applyProtection="1"/>
    <xf numFmtId="0" fontId="50" fillId="0" borderId="0" xfId="0" applyFont="1" applyProtection="1"/>
    <xf numFmtId="1" fontId="19" fillId="0" borderId="0" xfId="0" applyNumberFormat="1" applyFont="1" applyFill="1"/>
    <xf numFmtId="1" fontId="3" fillId="0" borderId="3" xfId="1" applyNumberFormat="1" applyBorder="1"/>
    <xf numFmtId="1" fontId="20" fillId="0" borderId="0" xfId="0" applyNumberFormat="1" applyFont="1"/>
    <xf numFmtId="1" fontId="19" fillId="0" borderId="0" xfId="0" applyNumberFormat="1" applyFont="1"/>
    <xf numFmtId="0" fontId="48" fillId="0" borderId="11" xfId="0" applyFont="1" applyBorder="1" applyProtection="1"/>
    <xf numFmtId="16" fontId="21" fillId="0" borderId="13" xfId="0" applyNumberFormat="1" applyFont="1" applyBorder="1"/>
    <xf numFmtId="167" fontId="9" fillId="0" borderId="2" xfId="0" applyNumberFormat="1" applyFont="1" applyFill="1" applyBorder="1" applyProtection="1">
      <protection locked="0"/>
    </xf>
    <xf numFmtId="167" fontId="9" fillId="0" borderId="2" xfId="3" applyNumberFormat="1" applyFont="1" applyFill="1" applyBorder="1" applyProtection="1"/>
    <xf numFmtId="0" fontId="9" fillId="0" borderId="2" xfId="0" applyFont="1" applyFill="1" applyBorder="1" applyProtection="1"/>
    <xf numFmtId="10" fontId="9" fillId="0" borderId="2" xfId="4" applyNumberFormat="1" applyFont="1" applyFill="1" applyBorder="1" applyProtection="1"/>
    <xf numFmtId="0" fontId="48" fillId="0" borderId="0" xfId="0" applyFont="1" applyFill="1" applyAlignment="1" applyProtection="1"/>
    <xf numFmtId="0" fontId="48" fillId="0" borderId="0" xfId="0" applyFont="1" applyAlignment="1" applyProtection="1"/>
    <xf numFmtId="0" fontId="48" fillId="0" borderId="0" xfId="0" applyFont="1" applyBorder="1" applyAlignment="1" applyProtection="1"/>
    <xf numFmtId="0" fontId="52" fillId="0" borderId="0" xfId="0" applyFont="1"/>
    <xf numFmtId="0" fontId="19" fillId="0" borderId="0" xfId="0" applyFont="1" applyAlignment="1">
      <alignment horizontal="right" vertical="top"/>
    </xf>
    <xf numFmtId="167" fontId="0" fillId="0" borderId="4" xfId="0" applyNumberFormat="1" applyBorder="1"/>
    <xf numFmtId="43" fontId="11" fillId="0" borderId="0" xfId="2" applyFont="1" applyFill="1" applyBorder="1" applyProtection="1">
      <protection locked="0"/>
    </xf>
    <xf numFmtId="0" fontId="0" fillId="0" borderId="7" xfId="0" applyFill="1" applyBorder="1"/>
    <xf numFmtId="4" fontId="0" fillId="0" borderId="0" xfId="0" applyNumberFormat="1"/>
    <xf numFmtId="4" fontId="3" fillId="0" borderId="3" xfId="1" applyNumberFormat="1" applyBorder="1"/>
    <xf numFmtId="4" fontId="2" fillId="0" borderId="0" xfId="0" applyNumberFormat="1" applyFont="1" applyAlignment="1">
      <alignment horizontal="center"/>
    </xf>
    <xf numFmtId="167" fontId="0" fillId="0" borderId="0" xfId="0" applyNumberFormat="1" applyFont="1"/>
    <xf numFmtId="0" fontId="2" fillId="0" borderId="5" xfId="0" applyFont="1" applyFill="1" applyBorder="1" applyAlignment="1">
      <alignment horizontal="center"/>
    </xf>
    <xf numFmtId="0" fontId="0" fillId="0" borderId="0" xfId="0" applyAlignment="1">
      <alignment horizontal="left"/>
    </xf>
    <xf numFmtId="0" fontId="10" fillId="0" borderId="0" xfId="0" applyFont="1" applyAlignment="1" applyProtection="1">
      <alignment horizontal="left" vertical="top"/>
    </xf>
    <xf numFmtId="0" fontId="0" fillId="0" borderId="0" xfId="0" applyAlignment="1" applyProtection="1">
      <alignment horizontal="left" vertical="top"/>
    </xf>
    <xf numFmtId="164" fontId="54" fillId="0" borderId="0" xfId="0" applyNumberFormat="1" applyFont="1"/>
    <xf numFmtId="164" fontId="16" fillId="0" borderId="0" xfId="0" applyNumberFormat="1" applyFont="1"/>
    <xf numFmtId="0" fontId="31" fillId="9" borderId="0" xfId="0" applyFont="1" applyFill="1" applyProtection="1"/>
    <xf numFmtId="0" fontId="19" fillId="0" borderId="0" xfId="0" applyFont="1" applyFill="1" applyBorder="1"/>
    <xf numFmtId="167" fontId="0" fillId="0" borderId="4" xfId="0" applyNumberFormat="1" applyFont="1" applyBorder="1"/>
    <xf numFmtId="0" fontId="0" fillId="0" borderId="4" xfId="0" applyFont="1" applyBorder="1"/>
    <xf numFmtId="0" fontId="0" fillId="0" borderId="0" xfId="0" applyFill="1" applyBorder="1" applyProtection="1"/>
    <xf numFmtId="10" fontId="0" fillId="0" borderId="0" xfId="4" applyNumberFormat="1" applyFont="1" applyFill="1" applyBorder="1" applyProtection="1"/>
    <xf numFmtId="49" fontId="0" fillId="0" borderId="0" xfId="0" applyNumberFormat="1" applyAlignment="1" applyProtection="1">
      <alignment horizontal="right"/>
    </xf>
    <xf numFmtId="0" fontId="42" fillId="0" borderId="0" xfId="0" applyFont="1" applyFill="1" applyBorder="1" applyProtection="1"/>
    <xf numFmtId="43" fontId="9" fillId="0" borderId="0" xfId="2" applyFont="1" applyFill="1" applyBorder="1" applyProtection="1"/>
    <xf numFmtId="0" fontId="0" fillId="0" borderId="0" xfId="0" applyFill="1" applyProtection="1"/>
    <xf numFmtId="0" fontId="0" fillId="4" borderId="0" xfId="0" applyFill="1" applyProtection="1"/>
    <xf numFmtId="10" fontId="0" fillId="0" borderId="0" xfId="0" applyNumberFormat="1" applyFill="1" applyBorder="1" applyProtection="1"/>
    <xf numFmtId="0" fontId="0" fillId="0" borderId="0" xfId="0" applyAlignment="1">
      <alignment horizontal="left"/>
    </xf>
    <xf numFmtId="0" fontId="22" fillId="3" borderId="2" xfId="0" applyFont="1" applyFill="1" applyBorder="1" applyAlignment="1">
      <alignment horizontal="center" wrapText="1"/>
    </xf>
    <xf numFmtId="0" fontId="2" fillId="0" borderId="0" xfId="0" applyFont="1" applyFill="1" applyBorder="1"/>
    <xf numFmtId="0" fontId="10" fillId="0" borderId="0" xfId="0" applyFont="1" applyBorder="1" applyAlignment="1">
      <alignment horizontal="left"/>
    </xf>
    <xf numFmtId="0" fontId="2" fillId="0" borderId="4" xfId="0" applyFont="1" applyBorder="1"/>
    <xf numFmtId="0" fontId="26" fillId="0" borderId="21" xfId="0" applyFont="1" applyBorder="1"/>
    <xf numFmtId="0" fontId="19" fillId="0" borderId="22" xfId="0" applyFont="1" applyBorder="1"/>
    <xf numFmtId="0" fontId="0" fillId="0" borderId="22" xfId="0" applyFont="1" applyBorder="1"/>
    <xf numFmtId="0" fontId="19" fillId="0" borderId="18" xfId="0" applyFont="1" applyBorder="1"/>
    <xf numFmtId="0" fontId="1" fillId="5" borderId="21" xfId="0" applyFont="1" applyFill="1" applyBorder="1"/>
    <xf numFmtId="0" fontId="2" fillId="0" borderId="0" xfId="0" applyFont="1" applyAlignment="1">
      <alignment horizontal="left"/>
    </xf>
    <xf numFmtId="0" fontId="10" fillId="0" borderId="0" xfId="0" applyFont="1" applyAlignment="1">
      <alignment horizontal="right"/>
    </xf>
    <xf numFmtId="0" fontId="19" fillId="0" borderId="8" xfId="0" applyFont="1" applyBorder="1"/>
    <xf numFmtId="0" fontId="11" fillId="0" borderId="13" xfId="0" applyFont="1" applyBorder="1" applyProtection="1">
      <protection locked="0"/>
    </xf>
    <xf numFmtId="0" fontId="2" fillId="0" borderId="23" xfId="0" applyFont="1" applyBorder="1"/>
    <xf numFmtId="0" fontId="55" fillId="0" borderId="0" xfId="0" applyFont="1" applyFill="1" applyAlignment="1" applyProtection="1">
      <alignment horizontal="center"/>
    </xf>
    <xf numFmtId="0" fontId="3" fillId="0" borderId="0" xfId="0" applyFont="1" applyAlignment="1" applyProtection="1">
      <alignment horizontal="left"/>
    </xf>
    <xf numFmtId="0" fontId="51" fillId="0" borderId="0" xfId="9" applyAlignment="1" applyProtection="1"/>
    <xf numFmtId="0" fontId="57" fillId="0" borderId="0" xfId="0" applyFont="1"/>
    <xf numFmtId="14" fontId="11" fillId="9" borderId="2" xfId="0" applyNumberFormat="1" applyFont="1" applyFill="1" applyBorder="1" applyAlignment="1">
      <alignment horizontal="center"/>
    </xf>
    <xf numFmtId="0" fontId="11" fillId="9" borderId="2" xfId="0" applyFont="1" applyFill="1" applyBorder="1" applyAlignment="1">
      <alignment horizontal="center"/>
    </xf>
    <xf numFmtId="0" fontId="28" fillId="0" borderId="0" xfId="1" applyFont="1" applyAlignment="1" applyProtection="1">
      <alignment horizontal="centerContinuous"/>
    </xf>
    <xf numFmtId="0" fontId="3" fillId="0" borderId="0" xfId="1" applyFont="1" applyProtection="1"/>
    <xf numFmtId="0" fontId="3" fillId="0" borderId="0" xfId="1" applyFont="1" applyAlignment="1" applyProtection="1"/>
    <xf numFmtId="0" fontId="21" fillId="0" borderId="0" xfId="0" applyFont="1" applyBorder="1" applyAlignment="1">
      <alignment horizontal="right"/>
    </xf>
    <xf numFmtId="0" fontId="21" fillId="0" borderId="0" xfId="0" applyFont="1" applyBorder="1" applyAlignment="1">
      <alignment vertical="center"/>
    </xf>
    <xf numFmtId="0" fontId="21" fillId="0" borderId="0" xfId="0" applyFont="1" applyBorder="1" applyAlignment="1">
      <alignment horizontal="right" vertical="top"/>
    </xf>
    <xf numFmtId="10" fontId="0" fillId="0" borderId="8" xfId="4" applyNumberFormat="1" applyFont="1" applyFill="1" applyBorder="1" applyAlignment="1" applyProtection="1"/>
    <xf numFmtId="0" fontId="0" fillId="0" borderId="8" xfId="0" applyBorder="1" applyProtection="1"/>
    <xf numFmtId="0" fontId="0" fillId="0" borderId="10" xfId="0" applyBorder="1" applyProtection="1"/>
    <xf numFmtId="0" fontId="0" fillId="0" borderId="12" xfId="0" applyBorder="1" applyProtection="1"/>
    <xf numFmtId="10" fontId="0" fillId="0" borderId="0" xfId="4" applyNumberFormat="1" applyFont="1" applyFill="1" applyBorder="1" applyAlignment="1" applyProtection="1">
      <alignment horizontal="center"/>
    </xf>
    <xf numFmtId="10" fontId="0" fillId="0" borderId="0" xfId="4" applyNumberFormat="1" applyFont="1" applyFill="1" applyBorder="1" applyAlignment="1" applyProtection="1">
      <alignment horizontal="left"/>
    </xf>
    <xf numFmtId="10" fontId="0" fillId="0" borderId="8" xfId="4" applyNumberFormat="1" applyFont="1" applyFill="1" applyBorder="1" applyAlignment="1" applyProtection="1">
      <alignment horizontal="center"/>
    </xf>
    <xf numFmtId="10" fontId="0" fillId="0" borderId="4" xfId="4" applyNumberFormat="1" applyFont="1" applyFill="1" applyBorder="1" applyAlignment="1" applyProtection="1">
      <alignment horizontal="left"/>
    </xf>
    <xf numFmtId="10" fontId="0" fillId="0" borderId="4" xfId="4" applyNumberFormat="1" applyFont="1" applyFill="1" applyBorder="1" applyAlignment="1" applyProtection="1">
      <alignment horizontal="center"/>
    </xf>
    <xf numFmtId="0" fontId="0" fillId="0" borderId="4" xfId="0" applyBorder="1" applyProtection="1"/>
    <xf numFmtId="0" fontId="0" fillId="0" borderId="14" xfId="0" applyBorder="1" applyProtection="1"/>
    <xf numFmtId="0" fontId="0" fillId="0" borderId="0" xfId="0" applyAlignment="1">
      <alignment wrapText="1"/>
    </xf>
    <xf numFmtId="0" fontId="51" fillId="0" borderId="0" xfId="9" applyFont="1"/>
    <xf numFmtId="0" fontId="7" fillId="0" borderId="0" xfId="1" applyFont="1" applyBorder="1"/>
    <xf numFmtId="0" fontId="8" fillId="0" borderId="0" xfId="0" applyFont="1"/>
    <xf numFmtId="0" fontId="48" fillId="0" borderId="0" xfId="0" applyFont="1"/>
    <xf numFmtId="0" fontId="8" fillId="0" borderId="0" xfId="0" applyFont="1" applyAlignment="1">
      <alignment vertical="top"/>
    </xf>
    <xf numFmtId="0" fontId="8" fillId="0" borderId="0" xfId="0" applyFont="1" applyAlignment="1"/>
    <xf numFmtId="0" fontId="9" fillId="0" borderId="0" xfId="0" applyFont="1"/>
    <xf numFmtId="0" fontId="48" fillId="0" borderId="0" xfId="0" applyFont="1" applyFill="1"/>
    <xf numFmtId="0" fontId="21" fillId="0" borderId="0" xfId="0" applyFont="1" applyFill="1"/>
    <xf numFmtId="0" fontId="9" fillId="0" borderId="0" xfId="0" applyFont="1" applyFill="1"/>
    <xf numFmtId="0" fontId="44" fillId="0" borderId="0" xfId="0" applyFont="1" applyAlignment="1">
      <alignment horizontal="center"/>
    </xf>
    <xf numFmtId="0" fontId="7" fillId="0" borderId="0" xfId="0" applyFont="1" applyAlignment="1">
      <alignment horizontal="left" vertical="top" wrapText="1"/>
    </xf>
    <xf numFmtId="0" fontId="26" fillId="0" borderId="22" xfId="0" applyFont="1" applyBorder="1"/>
    <xf numFmtId="0" fontId="19" fillId="0" borderId="0" xfId="0" applyFont="1" applyAlignment="1">
      <alignment vertical="top"/>
    </xf>
    <xf numFmtId="0" fontId="7" fillId="0" borderId="0" xfId="0" applyFont="1" applyAlignment="1">
      <alignment vertical="top"/>
    </xf>
    <xf numFmtId="0" fontId="11" fillId="0" borderId="0" xfId="0" applyFont="1"/>
    <xf numFmtId="0" fontId="7" fillId="0" borderId="0" xfId="0" applyFont="1" applyFill="1"/>
    <xf numFmtId="0" fontId="19" fillId="0" borderId="0" xfId="0" applyFont="1" applyFill="1" applyAlignment="1">
      <alignment horizontal="left" wrapText="1"/>
    </xf>
    <xf numFmtId="0" fontId="7" fillId="0" borderId="0" xfId="0" applyFont="1" applyFill="1" applyAlignment="1">
      <alignment horizontal="left"/>
    </xf>
    <xf numFmtId="165" fontId="31" fillId="0" borderId="2" xfId="0" applyNumberFormat="1" applyFont="1" applyBorder="1" applyProtection="1"/>
    <xf numFmtId="165" fontId="31" fillId="0" borderId="0" xfId="0" applyNumberFormat="1" applyFont="1" applyProtection="1"/>
    <xf numFmtId="0" fontId="28" fillId="0" borderId="0" xfId="1" applyFont="1" applyAlignment="1" applyProtection="1">
      <alignment horizontal="center"/>
    </xf>
    <xf numFmtId="0" fontId="11" fillId="0" borderId="0" xfId="1" applyFont="1" applyAlignment="1" applyProtection="1">
      <alignment horizontal="left"/>
    </xf>
    <xf numFmtId="0" fontId="9" fillId="0" borderId="0" xfId="1" applyFont="1" applyProtection="1"/>
    <xf numFmtId="0" fontId="9" fillId="0" borderId="0" xfId="1" applyFont="1" applyAlignment="1" applyProtection="1">
      <alignment horizontal="left"/>
    </xf>
    <xf numFmtId="0" fontId="38" fillId="0" borderId="0" xfId="1" applyFont="1" applyProtection="1"/>
    <xf numFmtId="14" fontId="0" fillId="0" borderId="0" xfId="0" applyNumberFormat="1"/>
    <xf numFmtId="0" fontId="0" fillId="0" borderId="0" xfId="0" applyAlignment="1">
      <alignment horizontal="left" vertical="center" indent="5"/>
    </xf>
    <xf numFmtId="0" fontId="9" fillId="0" borderId="11" xfId="0" applyFont="1" applyFill="1" applyBorder="1"/>
    <xf numFmtId="0" fontId="0" fillId="0" borderId="0" xfId="0" applyAlignment="1">
      <alignment horizontal="left" indent="2"/>
    </xf>
    <xf numFmtId="0" fontId="70" fillId="0" borderId="0" xfId="0" applyFont="1" applyProtection="1"/>
    <xf numFmtId="0" fontId="71" fillId="0" borderId="0" xfId="0" applyFont="1" applyProtection="1"/>
    <xf numFmtId="2" fontId="71" fillId="0" borderId="0" xfId="0" applyNumberFormat="1" applyFont="1" applyProtection="1"/>
    <xf numFmtId="165" fontId="31" fillId="0" borderId="7" xfId="0" applyNumberFormat="1" applyFont="1" applyBorder="1" applyProtection="1"/>
    <xf numFmtId="0" fontId="0" fillId="0" borderId="11" xfId="0" applyFill="1" applyBorder="1"/>
    <xf numFmtId="0" fontId="0" fillId="0" borderId="13" xfId="0" applyFill="1" applyBorder="1"/>
    <xf numFmtId="0" fontId="73" fillId="0" borderId="0" xfId="0" applyFont="1"/>
    <xf numFmtId="0" fontId="51" fillId="0" borderId="0" xfId="9"/>
    <xf numFmtId="0" fontId="40" fillId="0" borderId="0" xfId="0" applyFont="1" applyAlignment="1">
      <alignment horizontal="center"/>
    </xf>
    <xf numFmtId="0" fontId="31" fillId="0" borderId="7" xfId="0" applyNumberFormat="1" applyFont="1" applyBorder="1" applyProtection="1"/>
    <xf numFmtId="0" fontId="31" fillId="0" borderId="19" xfId="0" applyNumberFormat="1" applyFont="1" applyBorder="1" applyProtection="1"/>
    <xf numFmtId="49" fontId="0" fillId="0" borderId="0" xfId="0" applyNumberFormat="1"/>
    <xf numFmtId="49" fontId="42" fillId="0" borderId="0" xfId="0" applyNumberFormat="1" applyFont="1" applyBorder="1"/>
    <xf numFmtId="173" fontId="9" fillId="0" borderId="2" xfId="1" applyNumberFormat="1" applyFont="1" applyBorder="1"/>
    <xf numFmtId="0" fontId="0" fillId="0" borderId="21" xfId="0" applyBorder="1" applyAlignment="1" applyProtection="1">
      <alignment horizontal="center" vertical="center"/>
    </xf>
    <xf numFmtId="0" fontId="9" fillId="0" borderId="13" xfId="0" applyFont="1" applyFill="1" applyBorder="1" applyAlignment="1" applyProtection="1">
      <alignment horizontal="left" vertical="top" wrapText="1"/>
    </xf>
    <xf numFmtId="0" fontId="0" fillId="0" borderId="18" xfId="0" applyBorder="1" applyAlignment="1" applyProtection="1">
      <alignment horizontal="center" vertical="center"/>
    </xf>
    <xf numFmtId="0" fontId="0" fillId="0" borderId="8" xfId="0" applyFill="1" applyBorder="1" applyProtection="1"/>
    <xf numFmtId="0" fontId="0" fillId="0" borderId="0" xfId="0" applyFill="1" applyBorder="1" applyAlignment="1"/>
    <xf numFmtId="0" fontId="9" fillId="0" borderId="4" xfId="0" applyFont="1" applyFill="1" applyBorder="1" applyAlignment="1" applyProtection="1">
      <alignment horizontal="left" vertical="top" wrapText="1"/>
    </xf>
    <xf numFmtId="0" fontId="0" fillId="0" borderId="4" xfId="0" applyBorder="1" applyAlignment="1" applyProtection="1">
      <alignment horizontal="center" vertical="center"/>
    </xf>
    <xf numFmtId="10" fontId="0" fillId="0" borderId="4" xfId="4" applyNumberFormat="1" applyFont="1" applyFill="1" applyBorder="1" applyAlignment="1" applyProtection="1"/>
    <xf numFmtId="10" fontId="0" fillId="0" borderId="8" xfId="4" applyNumberFormat="1" applyFont="1" applyFill="1" applyBorder="1" applyAlignment="1" applyProtection="1">
      <alignment horizontal="left"/>
    </xf>
    <xf numFmtId="0" fontId="11" fillId="0" borderId="5" xfId="0" applyFont="1" applyBorder="1" applyAlignment="1" applyProtection="1">
      <alignment horizontal="center" vertical="top"/>
    </xf>
    <xf numFmtId="0" fontId="11" fillId="0" borderId="0" xfId="1" applyFont="1" applyAlignment="1">
      <alignment vertical="top"/>
    </xf>
    <xf numFmtId="0" fontId="9" fillId="0" borderId="3" xfId="1" applyFont="1" applyBorder="1" applyAlignment="1">
      <alignment vertical="top"/>
    </xf>
    <xf numFmtId="0" fontId="9" fillId="0" borderId="0" xfId="1" applyFont="1" applyBorder="1" applyAlignment="1">
      <alignment vertical="top"/>
    </xf>
    <xf numFmtId="0" fontId="20" fillId="0" borderId="0" xfId="0" applyFont="1" applyAlignment="1">
      <alignment vertical="top"/>
    </xf>
    <xf numFmtId="0" fontId="11" fillId="0" borderId="9" xfId="0" applyFont="1" applyBorder="1" applyAlignment="1" applyProtection="1">
      <alignment horizontal="center" vertical="top"/>
    </xf>
    <xf numFmtId="0" fontId="11" fillId="0" borderId="13" xfId="0" applyFont="1" applyBorder="1" applyAlignment="1" applyProtection="1">
      <alignment horizontal="center" vertical="top"/>
    </xf>
    <xf numFmtId="0" fontId="11" fillId="6" borderId="11" xfId="0" applyFont="1" applyFill="1" applyBorder="1" applyAlignment="1" applyProtection="1">
      <alignment horizontal="center" vertical="top"/>
    </xf>
    <xf numFmtId="0" fontId="11" fillId="0" borderId="11" xfId="0" applyFont="1" applyBorder="1" applyAlignment="1" applyProtection="1">
      <alignment horizontal="center" vertical="top"/>
    </xf>
    <xf numFmtId="0" fontId="11" fillId="6" borderId="5" xfId="0" applyFont="1" applyFill="1" applyBorder="1" applyAlignment="1" applyProtection="1">
      <alignment horizontal="center" vertical="top"/>
    </xf>
    <xf numFmtId="0" fontId="11" fillId="6" borderId="13" xfId="0" applyFont="1" applyFill="1" applyBorder="1" applyAlignment="1" applyProtection="1">
      <alignment horizontal="center" vertical="top"/>
    </xf>
    <xf numFmtId="0" fontId="1" fillId="0" borderId="0" xfId="0" applyFont="1" applyAlignment="1">
      <alignment vertical="top"/>
    </xf>
    <xf numFmtId="0" fontId="9" fillId="0" borderId="8" xfId="0" applyFont="1" applyBorder="1" applyAlignment="1" applyProtection="1">
      <alignment vertical="top"/>
    </xf>
    <xf numFmtId="0" fontId="9" fillId="0" borderId="4" xfId="0" applyFont="1" applyBorder="1" applyAlignment="1" applyProtection="1">
      <alignment vertical="top"/>
    </xf>
    <xf numFmtId="0" fontId="9" fillId="6" borderId="0" xfId="0" applyFont="1" applyFill="1" applyBorder="1" applyAlignment="1" applyProtection="1">
      <alignment vertical="top"/>
    </xf>
    <xf numFmtId="0" fontId="9" fillId="0" borderId="6" xfId="0" applyFont="1" applyBorder="1" applyAlignment="1" applyProtection="1">
      <alignment vertical="top"/>
    </xf>
    <xf numFmtId="0" fontId="9" fillId="0" borderId="0" xfId="0" applyFont="1" applyBorder="1" applyAlignment="1" applyProtection="1">
      <alignment vertical="top"/>
    </xf>
    <xf numFmtId="0" fontId="9" fillId="0" borderId="6" xfId="0" applyFont="1" applyBorder="1" applyAlignment="1" applyProtection="1">
      <alignment horizontal="left" vertical="top"/>
    </xf>
    <xf numFmtId="0" fontId="9" fillId="6" borderId="6" xfId="0" applyFont="1" applyFill="1" applyBorder="1" applyAlignment="1" applyProtection="1">
      <alignment vertical="top"/>
    </xf>
    <xf numFmtId="0" fontId="9" fillId="6" borderId="4" xfId="0" applyFont="1" applyFill="1" applyBorder="1" applyAlignment="1" applyProtection="1">
      <alignment vertical="top"/>
    </xf>
    <xf numFmtId="0" fontId="1" fillId="0" borderId="0" xfId="0" applyFont="1" applyAlignment="1">
      <alignment vertical="top" wrapText="1"/>
    </xf>
    <xf numFmtId="0" fontId="9" fillId="0" borderId="3" xfId="1" applyFont="1" applyBorder="1" applyAlignment="1">
      <alignment vertical="top" wrapText="1"/>
    </xf>
    <xf numFmtId="0" fontId="9" fillId="0" borderId="0" xfId="1" applyFont="1" applyBorder="1" applyAlignment="1">
      <alignment vertical="top" wrapText="1"/>
    </xf>
    <xf numFmtId="0" fontId="9" fillId="0" borderId="10" xfId="0" applyFont="1" applyBorder="1" applyAlignment="1" applyProtection="1">
      <alignment vertical="top" wrapText="1"/>
    </xf>
    <xf numFmtId="0" fontId="9" fillId="6" borderId="12" xfId="0" applyFont="1" applyFill="1" applyBorder="1" applyAlignment="1" applyProtection="1">
      <alignment vertical="top" wrapText="1"/>
    </xf>
    <xf numFmtId="0" fontId="9" fillId="0" borderId="7" xfId="0" applyFont="1" applyBorder="1" applyAlignment="1" applyProtection="1">
      <alignment vertical="top" wrapText="1"/>
    </xf>
    <xf numFmtId="0" fontId="9" fillId="0" borderId="12" xfId="0" applyFont="1" applyBorder="1" applyAlignment="1" applyProtection="1">
      <alignment vertical="top" wrapText="1"/>
    </xf>
    <xf numFmtId="0" fontId="9" fillId="0" borderId="7" xfId="0" applyFont="1" applyBorder="1" applyAlignment="1" applyProtection="1">
      <alignment horizontal="left" vertical="top" wrapText="1"/>
    </xf>
    <xf numFmtId="0" fontId="51" fillId="0" borderId="12" xfId="9" applyBorder="1" applyAlignment="1" applyProtection="1">
      <alignment vertical="top" wrapText="1"/>
    </xf>
    <xf numFmtId="0" fontId="51" fillId="0" borderId="14" xfId="9" applyBorder="1" applyAlignment="1" applyProtection="1">
      <alignment vertical="top" wrapText="1"/>
    </xf>
    <xf numFmtId="0" fontId="9" fillId="6" borderId="7" xfId="0" applyFont="1" applyFill="1" applyBorder="1" applyAlignment="1" applyProtection="1">
      <alignment vertical="top" wrapText="1"/>
    </xf>
    <xf numFmtId="0" fontId="9" fillId="6" borderId="14" xfId="0" applyFont="1" applyFill="1" applyBorder="1" applyAlignment="1" applyProtection="1">
      <alignment vertical="top" wrapText="1"/>
    </xf>
    <xf numFmtId="0" fontId="9" fillId="0" borderId="2" xfId="0" applyFont="1" applyFill="1" applyBorder="1" applyAlignment="1" applyProtection="1">
      <alignment wrapText="1"/>
    </xf>
    <xf numFmtId="169" fontId="9" fillId="0" borderId="2" xfId="4" applyNumberFormat="1" applyFont="1" applyFill="1" applyBorder="1" applyProtection="1"/>
    <xf numFmtId="0" fontId="5" fillId="6" borderId="9" xfId="0" applyFont="1" applyFill="1" applyBorder="1"/>
    <xf numFmtId="0" fontId="3" fillId="6" borderId="10" xfId="0" applyFont="1" applyFill="1" applyBorder="1"/>
    <xf numFmtId="0" fontId="3" fillId="6" borderId="11" xfId="0" applyFont="1" applyFill="1" applyBorder="1"/>
    <xf numFmtId="0" fontId="3" fillId="6" borderId="12" xfId="0" applyFont="1" applyFill="1" applyBorder="1" applyAlignment="1">
      <alignment horizontal="left"/>
    </xf>
    <xf numFmtId="170" fontId="3" fillId="6" borderId="12" xfId="7" applyNumberFormat="1" applyFont="1" applyFill="1" applyBorder="1"/>
    <xf numFmtId="0" fontId="3" fillId="6" borderId="13" xfId="0" applyFont="1" applyFill="1" applyBorder="1"/>
    <xf numFmtId="44" fontId="3" fillId="6" borderId="14" xfId="0" applyNumberFormat="1" applyFont="1" applyFill="1" applyBorder="1"/>
    <xf numFmtId="0" fontId="10" fillId="0" borderId="0" xfId="0" applyFont="1" applyProtection="1"/>
    <xf numFmtId="0" fontId="2" fillId="0" borderId="0" xfId="0" applyFont="1" applyProtection="1"/>
    <xf numFmtId="0" fontId="31" fillId="0" borderId="0" xfId="0" applyFont="1" applyFill="1" applyBorder="1" applyAlignment="1" applyProtection="1">
      <alignment horizontal="right"/>
    </xf>
    <xf numFmtId="0" fontId="30" fillId="0" borderId="0" xfId="0" applyFont="1" applyFill="1" applyBorder="1" applyProtection="1"/>
    <xf numFmtId="0" fontId="31" fillId="0" borderId="0" xfId="0" applyFont="1" applyFill="1" applyBorder="1" applyAlignment="1" applyProtection="1">
      <alignment vertical="center" wrapText="1"/>
    </xf>
    <xf numFmtId="0" fontId="31" fillId="0" borderId="0" xfId="0" applyFont="1" applyFill="1" applyBorder="1" applyProtection="1"/>
    <xf numFmtId="0" fontId="74"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vertical="center"/>
    </xf>
    <xf numFmtId="0" fontId="75" fillId="0" borderId="0" xfId="0" applyFont="1" applyAlignment="1">
      <alignment wrapText="1"/>
    </xf>
    <xf numFmtId="0" fontId="0" fillId="0" borderId="0" xfId="0" applyFont="1" applyAlignment="1">
      <alignment wrapText="1"/>
    </xf>
    <xf numFmtId="0" fontId="2" fillId="0" borderId="0" xfId="0" applyFont="1" applyAlignment="1">
      <alignment wrapText="1"/>
    </xf>
    <xf numFmtId="0" fontId="40" fillId="0" borderId="0" xfId="0" applyFont="1" applyAlignment="1">
      <alignment horizontal="justify" vertical="center"/>
    </xf>
    <xf numFmtId="0" fontId="77" fillId="0" borderId="0" xfId="0" applyFont="1" applyAlignment="1">
      <alignment wrapText="1"/>
    </xf>
    <xf numFmtId="0" fontId="3" fillId="0" borderId="0" xfId="0" applyFont="1" applyAlignment="1" applyProtection="1">
      <alignment wrapText="1"/>
    </xf>
    <xf numFmtId="0" fontId="20" fillId="0" borderId="0" xfId="0" applyFont="1" applyAlignment="1">
      <alignment wrapText="1"/>
    </xf>
    <xf numFmtId="0" fontId="7" fillId="0" borderId="3" xfId="1" applyFont="1" applyBorder="1" applyAlignment="1">
      <alignment wrapText="1"/>
    </xf>
    <xf numFmtId="0" fontId="11" fillId="0" borderId="0" xfId="0" applyFont="1" applyBorder="1" applyProtection="1">
      <protection locked="0"/>
    </xf>
    <xf numFmtId="167" fontId="53" fillId="0" borderId="0" xfId="0" applyNumberFormat="1" applyFont="1" applyBorder="1" applyAlignment="1">
      <alignment horizontal="right"/>
    </xf>
    <xf numFmtId="0" fontId="14" fillId="0" borderId="11" xfId="0" applyFont="1" applyBorder="1" applyAlignment="1" applyProtection="1">
      <alignment horizontal="center" wrapText="1"/>
      <protection locked="0"/>
    </xf>
    <xf numFmtId="0" fontId="41" fillId="0" borderId="0" xfId="0" applyFont="1"/>
    <xf numFmtId="0" fontId="11" fillId="0" borderId="0" xfId="0" applyFont="1" applyFill="1" applyBorder="1" applyProtection="1"/>
    <xf numFmtId="0" fontId="42" fillId="0" borderId="9" xfId="0" applyFont="1" applyBorder="1"/>
    <xf numFmtId="0" fontId="10" fillId="0" borderId="31" xfId="0" applyFont="1" applyBorder="1"/>
    <xf numFmtId="0" fontId="11" fillId="0" borderId="9" xfId="0" applyFont="1" applyBorder="1" applyProtection="1">
      <protection locked="0"/>
    </xf>
    <xf numFmtId="0" fontId="11" fillId="0" borderId="8" xfId="0" applyFont="1" applyBorder="1" applyProtection="1">
      <protection locked="0"/>
    </xf>
    <xf numFmtId="14" fontId="0" fillId="13" borderId="4" xfId="0" applyNumberFormat="1" applyFill="1" applyBorder="1" applyAlignment="1" applyProtection="1">
      <alignment horizontal="center"/>
      <protection locked="0"/>
    </xf>
    <xf numFmtId="49" fontId="9" fillId="13" borderId="4" xfId="0" applyNumberFormat="1" applyFont="1" applyFill="1" applyBorder="1" applyProtection="1">
      <protection locked="0"/>
    </xf>
    <xf numFmtId="0" fontId="9" fillId="13" borderId="4" xfId="0" applyFont="1" applyFill="1" applyBorder="1" applyProtection="1">
      <protection locked="0"/>
    </xf>
    <xf numFmtId="0" fontId="0" fillId="13" borderId="4" xfId="0" applyFill="1" applyBorder="1" applyProtection="1">
      <protection locked="0"/>
    </xf>
    <xf numFmtId="10" fontId="9" fillId="13" borderId="4" xfId="4" applyNumberFormat="1" applyFont="1" applyFill="1" applyBorder="1" applyProtection="1">
      <protection locked="0"/>
    </xf>
    <xf numFmtId="0" fontId="9" fillId="13" borderId="4" xfId="0" applyFont="1" applyFill="1" applyBorder="1" applyAlignment="1" applyProtection="1">
      <protection locked="0"/>
    </xf>
    <xf numFmtId="167" fontId="9" fillId="13" borderId="2" xfId="0" applyNumberFormat="1" applyFont="1" applyFill="1" applyBorder="1" applyProtection="1">
      <protection locked="0"/>
    </xf>
    <xf numFmtId="169" fontId="9" fillId="13" borderId="2" xfId="4" applyNumberFormat="1" applyFont="1" applyFill="1" applyBorder="1" applyProtection="1">
      <protection locked="0"/>
    </xf>
    <xf numFmtId="0" fontId="9" fillId="13" borderId="2" xfId="0" applyFont="1" applyFill="1" applyBorder="1" applyProtection="1">
      <protection locked="0"/>
    </xf>
    <xf numFmtId="10" fontId="0" fillId="13" borderId="2" xfId="4" applyNumberFormat="1" applyFont="1" applyFill="1" applyBorder="1" applyProtection="1">
      <protection locked="0"/>
    </xf>
    <xf numFmtId="1" fontId="9" fillId="13" borderId="4" xfId="2" applyNumberFormat="1" applyFont="1" applyFill="1" applyBorder="1" applyProtection="1">
      <protection locked="0"/>
    </xf>
    <xf numFmtId="2" fontId="9" fillId="13" borderId="4" xfId="2" applyNumberFormat="1" applyFont="1" applyFill="1" applyBorder="1" applyProtection="1">
      <protection locked="0"/>
    </xf>
    <xf numFmtId="0" fontId="9" fillId="13" borderId="6" xfId="0" applyFont="1" applyFill="1" applyBorder="1" applyProtection="1">
      <protection locked="0"/>
    </xf>
    <xf numFmtId="0" fontId="9" fillId="13" borderId="0" xfId="0" applyFont="1" applyFill="1" applyBorder="1" applyProtection="1">
      <protection locked="0"/>
    </xf>
    <xf numFmtId="14" fontId="9" fillId="13" borderId="4" xfId="0" applyNumberFormat="1" applyFont="1" applyFill="1" applyBorder="1" applyProtection="1">
      <protection locked="0"/>
    </xf>
    <xf numFmtId="0" fontId="1" fillId="13" borderId="6" xfId="0" applyFont="1" applyFill="1" applyBorder="1" applyProtection="1">
      <protection locked="0"/>
    </xf>
    <xf numFmtId="0" fontId="0" fillId="0" borderId="0" xfId="0" applyAlignment="1">
      <alignment horizontal="left" vertical="center" wrapText="1"/>
    </xf>
    <xf numFmtId="4" fontId="9" fillId="13" borderId="4" xfId="2" applyNumberFormat="1" applyFont="1" applyFill="1" applyBorder="1" applyProtection="1">
      <protection locked="0"/>
    </xf>
    <xf numFmtId="49" fontId="9" fillId="13" borderId="4" xfId="2" applyNumberFormat="1" applyFont="1" applyFill="1" applyBorder="1" applyProtection="1">
      <protection locked="0"/>
    </xf>
    <xf numFmtId="0" fontId="0" fillId="13" borderId="2" xfId="0" applyFill="1" applyBorder="1" applyProtection="1">
      <protection locked="0"/>
    </xf>
    <xf numFmtId="0" fontId="9" fillId="0" borderId="0" xfId="0" applyFont="1" applyFill="1" applyBorder="1" applyProtection="1"/>
    <xf numFmtId="10" fontId="0" fillId="0" borderId="2" xfId="4" applyNumberFormat="1" applyFont="1" applyFill="1" applyBorder="1" applyProtection="1"/>
    <xf numFmtId="9" fontId="0" fillId="0" borderId="2" xfId="4" applyNumberFormat="1" applyFont="1" applyFill="1" applyBorder="1" applyAlignment="1" applyProtection="1">
      <alignment horizontal="left"/>
    </xf>
    <xf numFmtId="10" fontId="0" fillId="0" borderId="2" xfId="0" applyNumberFormat="1" applyFill="1" applyBorder="1" applyProtection="1"/>
    <xf numFmtId="0" fontId="7" fillId="13" borderId="4" xfId="0" applyFont="1" applyFill="1" applyBorder="1" applyProtection="1">
      <protection locked="0"/>
    </xf>
    <xf numFmtId="0" fontId="0" fillId="0" borderId="0" xfId="0" applyFont="1" applyAlignment="1">
      <alignment horizontal="left" indent="2"/>
    </xf>
    <xf numFmtId="3" fontId="9" fillId="13" borderId="4" xfId="2" applyNumberFormat="1" applyFont="1" applyFill="1" applyBorder="1" applyProtection="1">
      <protection locked="0"/>
    </xf>
    <xf numFmtId="49" fontId="9" fillId="13" borderId="2" xfId="0" applyNumberFormat="1" applyFont="1" applyFill="1" applyBorder="1" applyProtection="1">
      <protection locked="0"/>
    </xf>
    <xf numFmtId="1" fontId="9" fillId="13" borderId="2" xfId="0" applyNumberFormat="1" applyFont="1" applyFill="1" applyBorder="1" applyProtection="1">
      <protection locked="0"/>
    </xf>
    <xf numFmtId="167" fontId="9" fillId="13" borderId="2" xfId="3" applyNumberFormat="1" applyFont="1" applyFill="1" applyBorder="1" applyProtection="1">
      <protection locked="0"/>
    </xf>
    <xf numFmtId="165" fontId="9" fillId="13" borderId="2" xfId="3" applyNumberFormat="1" applyFont="1" applyFill="1" applyBorder="1" applyProtection="1">
      <protection locked="0"/>
    </xf>
    <xf numFmtId="49" fontId="0" fillId="13" borderId="2" xfId="0" applyNumberFormat="1" applyFill="1" applyBorder="1" applyProtection="1">
      <protection locked="0"/>
    </xf>
    <xf numFmtId="10" fontId="0" fillId="13" borderId="4" xfId="4" applyNumberFormat="1" applyFont="1" applyFill="1" applyBorder="1" applyProtection="1">
      <protection locked="0"/>
    </xf>
    <xf numFmtId="0" fontId="30" fillId="0" borderId="0" xfId="0" applyFont="1" applyBorder="1" applyAlignment="1" applyProtection="1">
      <alignment vertical="center" wrapText="1"/>
    </xf>
    <xf numFmtId="0" fontId="19" fillId="0" borderId="0" xfId="0" quotePrefix="1" applyFont="1" applyAlignment="1">
      <alignment horizontal="left" indent="14"/>
    </xf>
    <xf numFmtId="167" fontId="7" fillId="13" borderId="4" xfId="0" applyNumberFormat="1" applyFont="1" applyFill="1" applyBorder="1" applyProtection="1">
      <protection locked="0"/>
    </xf>
    <xf numFmtId="167" fontId="7" fillId="13" borderId="15" xfId="0" applyNumberFormat="1" applyFont="1" applyFill="1" applyBorder="1" applyProtection="1">
      <protection locked="0"/>
    </xf>
    <xf numFmtId="167" fontId="3" fillId="13" borderId="4" xfId="0" applyNumberFormat="1" applyFont="1" applyFill="1" applyBorder="1" applyProtection="1">
      <protection locked="0"/>
    </xf>
    <xf numFmtId="10" fontId="3" fillId="13" borderId="4" xfId="4" applyNumberFormat="1" applyFont="1" applyFill="1" applyBorder="1" applyProtection="1">
      <protection locked="0"/>
    </xf>
    <xf numFmtId="167" fontId="11" fillId="0" borderId="0" xfId="0" applyNumberFormat="1" applyFont="1" applyBorder="1" applyProtection="1"/>
    <xf numFmtId="0" fontId="7" fillId="13" borderId="4" xfId="0" applyNumberFormat="1" applyFont="1" applyFill="1" applyBorder="1" applyProtection="1">
      <protection locked="0"/>
    </xf>
    <xf numFmtId="168" fontId="0" fillId="13" borderId="2" xfId="2" applyNumberFormat="1" applyFont="1" applyFill="1" applyBorder="1" applyProtection="1">
      <protection locked="0"/>
    </xf>
    <xf numFmtId="169" fontId="0" fillId="13" borderId="2" xfId="4" applyNumberFormat="1" applyFont="1" applyFill="1" applyBorder="1" applyProtection="1">
      <protection locked="0"/>
    </xf>
    <xf numFmtId="10" fontId="9" fillId="13" borderId="2" xfId="4" applyNumberFormat="1" applyFont="1" applyFill="1" applyBorder="1" applyProtection="1">
      <protection locked="0"/>
    </xf>
    <xf numFmtId="0" fontId="72" fillId="0" borderId="0" xfId="0" applyFont="1" applyAlignment="1">
      <alignment horizontal="left" vertical="center" indent="1"/>
    </xf>
    <xf numFmtId="0" fontId="72" fillId="0" borderId="0" xfId="0" applyFont="1"/>
    <xf numFmtId="0" fontId="0" fillId="0" borderId="0" xfId="0" applyAlignment="1">
      <alignment horizontal="left" indent="1"/>
    </xf>
    <xf numFmtId="0" fontId="19" fillId="0" borderId="0" xfId="0" applyFont="1" applyBorder="1" applyAlignment="1">
      <alignment horizontal="left" vertical="center" wrapText="1" indent="1"/>
    </xf>
    <xf numFmtId="0" fontId="80" fillId="0" borderId="0" xfId="0" applyFont="1" applyBorder="1" applyAlignment="1">
      <alignment horizontal="right"/>
    </xf>
    <xf numFmtId="0" fontId="0" fillId="0" borderId="0" xfId="0" applyAlignment="1">
      <alignment horizontal="left" vertical="top" wrapText="1"/>
    </xf>
    <xf numFmtId="164" fontId="81" fillId="0" borderId="0" xfId="0" applyNumberFormat="1" applyFont="1" applyAlignment="1" applyProtection="1"/>
    <xf numFmtId="49" fontId="81" fillId="0" borderId="0" xfId="0" applyNumberFormat="1" applyFont="1" applyFill="1" applyBorder="1" applyAlignment="1" applyProtection="1"/>
    <xf numFmtId="0" fontId="0" fillId="0" borderId="4" xfId="0" applyFill="1" applyBorder="1" applyAlignment="1">
      <alignment horizontal="center"/>
    </xf>
    <xf numFmtId="0" fontId="26" fillId="0" borderId="0" xfId="0" applyFont="1"/>
    <xf numFmtId="0" fontId="0" fillId="0" borderId="0" xfId="0" applyAlignment="1"/>
    <xf numFmtId="16" fontId="0" fillId="0" borderId="0" xfId="0" applyNumberFormat="1"/>
    <xf numFmtId="0" fontId="44" fillId="0" borderId="0" xfId="0" applyFont="1"/>
    <xf numFmtId="0" fontId="2" fillId="0" borderId="9" xfId="0" applyFont="1" applyFill="1" applyBorder="1"/>
    <xf numFmtId="0" fontId="69" fillId="0" borderId="29" xfId="0" applyFont="1" applyBorder="1"/>
    <xf numFmtId="0" fontId="2" fillId="0" borderId="13" xfId="0" applyFont="1" applyBorder="1"/>
    <xf numFmtId="0" fontId="79" fillId="0" borderId="0" xfId="0" applyFont="1" applyBorder="1" applyAlignment="1">
      <alignment horizontal="left"/>
    </xf>
    <xf numFmtId="0" fontId="20" fillId="0" borderId="0" xfId="0" applyFont="1" applyAlignment="1">
      <alignment horizontal="center"/>
    </xf>
    <xf numFmtId="0" fontId="82" fillId="0" borderId="0" xfId="0" applyFont="1" applyFill="1"/>
    <xf numFmtId="0" fontId="2" fillId="0" borderId="9" xfId="0" applyFont="1" applyBorder="1"/>
    <xf numFmtId="0" fontId="44" fillId="0" borderId="31" xfId="0" applyFont="1" applyBorder="1"/>
    <xf numFmtId="0" fontId="2" fillId="0" borderId="11" xfId="0" applyFont="1" applyBorder="1"/>
    <xf numFmtId="167" fontId="0" fillId="0" borderId="0" xfId="3" applyNumberFormat="1" applyFont="1"/>
    <xf numFmtId="0" fontId="20" fillId="0" borderId="0" xfId="0" applyFont="1" applyFill="1"/>
    <xf numFmtId="0" fontId="10" fillId="0" borderId="0" xfId="0" applyFont="1" applyBorder="1"/>
    <xf numFmtId="0" fontId="10" fillId="0" borderId="4" xfId="0" applyFont="1" applyBorder="1"/>
    <xf numFmtId="0" fontId="0" fillId="0" borderId="0" xfId="0" applyAlignment="1">
      <alignment vertical="top"/>
    </xf>
    <xf numFmtId="0" fontId="42" fillId="0" borderId="11" xfId="0" applyFont="1" applyBorder="1"/>
    <xf numFmtId="1" fontId="0" fillId="0" borderId="0" xfId="0" applyNumberFormat="1" applyAlignment="1">
      <alignment horizontal="center"/>
    </xf>
    <xf numFmtId="164" fontId="0" fillId="0" borderId="0" xfId="0" applyNumberFormat="1" applyAlignment="1">
      <alignment horizontal="center"/>
    </xf>
    <xf numFmtId="164" fontId="0" fillId="0" borderId="0" xfId="0" applyNumberFormat="1" applyAlignment="1">
      <alignment horizontal="right"/>
    </xf>
    <xf numFmtId="49" fontId="0" fillId="13" borderId="4" xfId="0" applyNumberFormat="1" applyFill="1" applyBorder="1" applyProtection="1">
      <protection locked="0"/>
    </xf>
    <xf numFmtId="164" fontId="0" fillId="0" borderId="0" xfId="3" applyNumberFormat="1" applyFont="1" applyBorder="1"/>
    <xf numFmtId="164" fontId="0" fillId="0" borderId="0" xfId="0" applyNumberFormat="1"/>
    <xf numFmtId="0" fontId="0" fillId="0" borderId="9" xfId="0" applyFill="1" applyBorder="1"/>
    <xf numFmtId="0" fontId="0" fillId="0" borderId="13" xfId="0" applyFill="1" applyBorder="1" applyProtection="1"/>
    <xf numFmtId="0" fontId="0" fillId="0" borderId="9" xfId="0" applyFill="1" applyBorder="1" applyProtection="1"/>
    <xf numFmtId="164" fontId="19" fillId="0" borderId="0" xfId="0" applyNumberFormat="1" applyFont="1" applyAlignment="1">
      <alignment horizontal="right" vertical="top"/>
    </xf>
    <xf numFmtId="0" fontId="19" fillId="0" borderId="0" xfId="0" applyFont="1" applyFill="1" applyBorder="1" applyAlignment="1">
      <alignment vertical="center"/>
    </xf>
    <xf numFmtId="0" fontId="2" fillId="0" borderId="21" xfId="0" applyFont="1" applyBorder="1"/>
    <xf numFmtId="0" fontId="0" fillId="0" borderId="22" xfId="0" applyFill="1" applyBorder="1"/>
    <xf numFmtId="0" fontId="84" fillId="14" borderId="0" xfId="0" applyFont="1" applyFill="1" applyBorder="1" applyAlignment="1">
      <alignment vertical="top" wrapText="1"/>
    </xf>
    <xf numFmtId="0" fontId="85" fillId="0" borderId="0" xfId="0" applyFont="1" applyAlignment="1">
      <alignment horizontal="left"/>
    </xf>
    <xf numFmtId="0" fontId="0" fillId="0" borderId="0" xfId="0" applyFont="1" applyFill="1"/>
    <xf numFmtId="167" fontId="9" fillId="13" borderId="4" xfId="0" applyNumberFormat="1" applyFont="1" applyFill="1" applyBorder="1" applyProtection="1">
      <protection locked="0"/>
    </xf>
    <xf numFmtId="167" fontId="0" fillId="0" borderId="1" xfId="0" applyNumberFormat="1" applyFont="1" applyBorder="1"/>
    <xf numFmtId="167" fontId="9" fillId="0" borderId="0" xfId="0" applyNumberFormat="1" applyFont="1" applyFill="1" applyBorder="1" applyProtection="1">
      <protection locked="0"/>
    </xf>
    <xf numFmtId="167" fontId="9" fillId="0" borderId="16" xfId="0" applyNumberFormat="1" applyFont="1" applyFill="1" applyBorder="1" applyProtection="1"/>
    <xf numFmtId="167" fontId="9" fillId="13" borderId="7" xfId="0" applyNumberFormat="1" applyFont="1" applyFill="1" applyBorder="1" applyProtection="1">
      <protection locked="0"/>
    </xf>
    <xf numFmtId="167" fontId="9" fillId="13" borderId="14" xfId="0" applyNumberFormat="1" applyFont="1" applyFill="1" applyBorder="1" applyProtection="1">
      <protection locked="0"/>
    </xf>
    <xf numFmtId="0" fontId="9" fillId="0" borderId="0" xfId="0" applyFont="1" applyFill="1" applyBorder="1" applyAlignment="1" applyProtection="1"/>
    <xf numFmtId="0" fontId="0" fillId="0" borderId="0" xfId="0" applyAlignment="1">
      <alignment vertical="top" wrapText="1"/>
    </xf>
    <xf numFmtId="49" fontId="0" fillId="15" borderId="0" xfId="0" applyNumberFormat="1" applyFill="1"/>
    <xf numFmtId="0" fontId="0" fillId="0" borderId="0" xfId="0" applyAlignment="1">
      <alignment horizontal="right" wrapText="1" indent="1"/>
    </xf>
    <xf numFmtId="0" fontId="0" fillId="0" borderId="0" xfId="0" applyAlignment="1">
      <alignment horizontal="left"/>
    </xf>
    <xf numFmtId="0" fontId="9" fillId="0" borderId="0" xfId="0" applyFont="1" applyFill="1" applyBorder="1" applyAlignment="1" applyProtection="1">
      <alignment vertical="top"/>
    </xf>
    <xf numFmtId="0" fontId="9" fillId="0" borderId="12" xfId="0" applyFont="1" applyFill="1" applyBorder="1" applyAlignment="1" applyProtection="1">
      <alignment vertical="top" wrapText="1"/>
    </xf>
    <xf numFmtId="0" fontId="0" fillId="0" borderId="2" xfId="0" applyFont="1" applyBorder="1" applyAlignment="1">
      <alignment wrapText="1"/>
    </xf>
    <xf numFmtId="0" fontId="0" fillId="0" borderId="2" xfId="0" applyFill="1" applyBorder="1"/>
    <xf numFmtId="0" fontId="10" fillId="0" borderId="5" xfId="0" applyFont="1" applyBorder="1"/>
    <xf numFmtId="0" fontId="10" fillId="0" borderId="6" xfId="0" applyFont="1" applyBorder="1"/>
    <xf numFmtId="10" fontId="10" fillId="0" borderId="7" xfId="4" applyNumberFormat="1" applyFont="1" applyFill="1" applyBorder="1" applyProtection="1"/>
    <xf numFmtId="164" fontId="0" fillId="0" borderId="0" xfId="0" applyNumberFormat="1" applyAlignment="1">
      <alignment horizontal="right" indent="1"/>
    </xf>
    <xf numFmtId="0" fontId="9" fillId="0" borderId="13"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2" xfId="0" applyBorder="1" applyAlignment="1" applyProtection="1">
      <alignment horizontal="center" vertical="center"/>
    </xf>
    <xf numFmtId="10" fontId="0" fillId="0" borderId="2" xfId="4" applyNumberFormat="1" applyFont="1" applyFill="1" applyBorder="1" applyAlignment="1" applyProtection="1">
      <alignment wrapText="1"/>
    </xf>
    <xf numFmtId="0" fontId="0" fillId="6" borderId="2" xfId="0" applyFill="1" applyBorder="1" applyProtection="1">
      <protection locked="0"/>
    </xf>
    <xf numFmtId="10" fontId="0" fillId="6" borderId="2" xfId="4" applyNumberFormat="1" applyFont="1" applyFill="1" applyBorder="1" applyProtection="1"/>
    <xf numFmtId="9" fontId="0" fillId="6" borderId="2" xfId="4" applyNumberFormat="1" applyFont="1" applyFill="1" applyBorder="1" applyAlignment="1" applyProtection="1">
      <alignment horizontal="left"/>
    </xf>
    <xf numFmtId="0" fontId="0" fillId="0" borderId="0" xfId="0" applyBorder="1" applyAlignment="1" applyProtection="1">
      <alignment horizontal="center" vertical="center"/>
    </xf>
    <xf numFmtId="10" fontId="0" fillId="13" borderId="0" xfId="4" applyNumberFormat="1" applyFont="1" applyFill="1" applyBorder="1" applyAlignment="1" applyProtection="1">
      <alignment horizontal="center"/>
      <protection locked="0"/>
    </xf>
    <xf numFmtId="10" fontId="0" fillId="0" borderId="0" xfId="4" applyNumberFormat="1" applyFont="1" applyFill="1" applyBorder="1" applyAlignment="1" applyProtection="1"/>
    <xf numFmtId="0" fontId="0" fillId="0" borderId="4" xfId="0" applyFill="1" applyBorder="1"/>
    <xf numFmtId="0" fontId="0" fillId="0" borderId="13" xfId="0" applyBorder="1" applyAlignment="1" applyProtection="1">
      <alignment horizontal="center" vertical="center"/>
    </xf>
    <xf numFmtId="164" fontId="0" fillId="0" borderId="0" xfId="0" applyNumberFormat="1" applyAlignment="1">
      <alignment horizontal="right"/>
    </xf>
    <xf numFmtId="4" fontId="9" fillId="13" borderId="4" xfId="2" applyNumberFormat="1" applyFont="1" applyFill="1" applyBorder="1" applyProtection="1"/>
    <xf numFmtId="49" fontId="9" fillId="13" borderId="2" xfId="4" applyNumberFormat="1" applyFont="1" applyFill="1" applyBorder="1" applyAlignment="1" applyProtection="1">
      <alignment horizontal="right"/>
      <protection locked="0"/>
    </xf>
    <xf numFmtId="167" fontId="0" fillId="0" borderId="16" xfId="0" applyNumberFormat="1" applyBorder="1"/>
    <xf numFmtId="3" fontId="0" fillId="0" borderId="0" xfId="0" applyNumberFormat="1"/>
    <xf numFmtId="3" fontId="0" fillId="0" borderId="4" xfId="0" applyNumberFormat="1" applyBorder="1"/>
    <xf numFmtId="167" fontId="9" fillId="0" borderId="6" xfId="0" applyNumberFormat="1" applyFont="1" applyFill="1" applyBorder="1" applyProtection="1"/>
    <xf numFmtId="0" fontId="9" fillId="0" borderId="0" xfId="0" applyFont="1" applyBorder="1" applyAlignment="1" applyProtection="1">
      <alignment horizontal="right"/>
    </xf>
    <xf numFmtId="0" fontId="0" fillId="0" borderId="0" xfId="0" applyFont="1" applyBorder="1" applyAlignment="1">
      <alignment horizontal="right"/>
    </xf>
    <xf numFmtId="10" fontId="0" fillId="13" borderId="4" xfId="4" applyNumberFormat="1" applyFont="1" applyFill="1" applyBorder="1" applyAlignment="1" applyProtection="1">
      <alignment horizontal="center"/>
      <protection locked="0"/>
    </xf>
    <xf numFmtId="0" fontId="0" fillId="13" borderId="6" xfId="0" applyFill="1" applyBorder="1" applyProtection="1">
      <protection locked="0"/>
    </xf>
    <xf numFmtId="10" fontId="0" fillId="13" borderId="9" xfId="4" applyNumberFormat="1" applyFont="1" applyFill="1" applyBorder="1" applyAlignment="1" applyProtection="1">
      <alignment horizontal="center"/>
      <protection locked="0"/>
    </xf>
    <xf numFmtId="49" fontId="7" fillId="13" borderId="4" xfId="0" applyNumberFormat="1" applyFont="1" applyFill="1" applyBorder="1" applyProtection="1">
      <protection locked="0"/>
    </xf>
    <xf numFmtId="0" fontId="0" fillId="0" borderId="5" xfId="0" applyBorder="1"/>
    <xf numFmtId="0" fontId="2" fillId="0" borderId="6" xfId="0" applyFont="1" applyBorder="1" applyAlignment="1">
      <alignment horizontal="right"/>
    </xf>
    <xf numFmtId="0" fontId="0" fillId="0" borderId="0" xfId="0" applyAlignment="1">
      <alignment horizontal="right" indent="1"/>
    </xf>
    <xf numFmtId="0" fontId="9" fillId="0" borderId="0" xfId="0" applyFont="1" applyFill="1" applyBorder="1" applyAlignment="1" applyProtection="1">
      <alignment horizontal="center"/>
    </xf>
    <xf numFmtId="0" fontId="3" fillId="0" borderId="0" xfId="1" applyFill="1" applyBorder="1" applyProtection="1"/>
    <xf numFmtId="14" fontId="0" fillId="0" borderId="0" xfId="0" applyNumberFormat="1" applyFill="1" applyBorder="1" applyAlignment="1" applyProtection="1">
      <alignment horizontal="center"/>
    </xf>
    <xf numFmtId="174" fontId="9" fillId="0" borderId="0" xfId="0" applyNumberFormat="1" applyFont="1" applyFill="1" applyBorder="1" applyAlignment="1" applyProtection="1">
      <alignment horizontal="center"/>
    </xf>
    <xf numFmtId="0" fontId="19" fillId="0" borderId="0" xfId="0" applyFont="1" applyFill="1" applyBorder="1" applyAlignment="1" applyProtection="1">
      <alignment horizontal="left" vertical="top" wrapText="1"/>
    </xf>
    <xf numFmtId="0" fontId="0" fillId="0" borderId="0" xfId="0" applyFill="1" applyBorder="1" applyAlignment="1" applyProtection="1">
      <alignment wrapText="1"/>
    </xf>
    <xf numFmtId="0" fontId="0" fillId="0" borderId="0" xfId="0" applyFill="1" applyBorder="1" applyAlignment="1" applyProtection="1">
      <alignment horizontal="left"/>
    </xf>
    <xf numFmtId="0" fontId="9" fillId="0" borderId="0" xfId="0" applyFont="1" applyFill="1" applyBorder="1" applyAlignment="1" applyProtection="1">
      <alignment horizontal="left"/>
    </xf>
    <xf numFmtId="0" fontId="80" fillId="0" borderId="0" xfId="0" applyFont="1" applyBorder="1" applyAlignment="1" applyProtection="1">
      <alignment horizontal="right"/>
    </xf>
    <xf numFmtId="49" fontId="0" fillId="0" borderId="0" xfId="0" applyNumberFormat="1" applyFill="1" applyBorder="1" applyAlignment="1" applyProtection="1">
      <alignment horizontal="left"/>
    </xf>
    <xf numFmtId="0" fontId="0" fillId="0" borderId="0" xfId="0" applyFill="1" applyBorder="1" applyAlignment="1" applyProtection="1">
      <alignment horizontal="left" vertical="top" wrapText="1"/>
    </xf>
    <xf numFmtId="14" fontId="0" fillId="13" borderId="4" xfId="0" applyNumberFormat="1" applyFill="1" applyBorder="1" applyProtection="1">
      <protection locked="0"/>
    </xf>
    <xf numFmtId="164" fontId="2" fillId="0" borderId="0" xfId="0" applyNumberFormat="1" applyFont="1" applyAlignment="1" applyProtection="1">
      <alignment horizontal="center"/>
    </xf>
    <xf numFmtId="165" fontId="0" fillId="0" borderId="0" xfId="0" applyNumberFormat="1" applyFill="1" applyProtection="1"/>
    <xf numFmtId="164" fontId="0" fillId="0" borderId="0" xfId="0" applyNumberFormat="1" applyAlignment="1" applyProtection="1">
      <alignment horizontal="right"/>
    </xf>
    <xf numFmtId="165" fontId="0" fillId="0" borderId="0" xfId="0" applyNumberFormat="1" applyBorder="1" applyProtection="1"/>
    <xf numFmtId="0" fontId="19" fillId="13" borderId="0" xfId="0" applyFont="1" applyFill="1" applyBorder="1" applyProtection="1"/>
    <xf numFmtId="0" fontId="19" fillId="13" borderId="8" xfId="0" applyFont="1" applyFill="1" applyBorder="1" applyProtection="1"/>
    <xf numFmtId="0" fontId="19" fillId="13" borderId="6" xfId="0" applyFont="1" applyFill="1" applyBorder="1" applyProtection="1"/>
    <xf numFmtId="0" fontId="30" fillId="13" borderId="4" xfId="0" applyFont="1" applyFill="1" applyBorder="1" applyProtection="1">
      <protection locked="0"/>
    </xf>
    <xf numFmtId="49" fontId="30" fillId="13" borderId="4" xfId="0" applyNumberFormat="1" applyFont="1" applyFill="1" applyBorder="1" applyProtection="1">
      <protection locked="0"/>
    </xf>
    <xf numFmtId="0" fontId="30" fillId="13" borderId="4" xfId="0" applyNumberFormat="1" applyFont="1" applyFill="1" applyBorder="1" applyProtection="1">
      <protection locked="0"/>
    </xf>
    <xf numFmtId="0" fontId="11" fillId="0" borderId="0" xfId="1" applyFont="1" applyFill="1" applyBorder="1" applyAlignment="1" applyProtection="1">
      <alignment horizontal="center" vertical="top"/>
    </xf>
    <xf numFmtId="165" fontId="2" fillId="0" borderId="0" xfId="0" applyNumberFormat="1" applyFont="1"/>
    <xf numFmtId="165" fontId="0" fillId="0" borderId="2" xfId="0" applyNumberFormat="1" applyBorder="1" applyProtection="1"/>
    <xf numFmtId="165" fontId="0" fillId="13" borderId="2" xfId="0" applyNumberFormat="1" applyFill="1" applyBorder="1" applyProtection="1">
      <protection locked="0"/>
    </xf>
    <xf numFmtId="165" fontId="9" fillId="13" borderId="2" xfId="3" applyNumberFormat="1" applyFont="1" applyFill="1" applyBorder="1" applyProtection="1"/>
    <xf numFmtId="0" fontId="7" fillId="13" borderId="15" xfId="0" applyNumberFormat="1" applyFont="1" applyFill="1" applyBorder="1" applyProtection="1">
      <protection locked="0"/>
    </xf>
    <xf numFmtId="3" fontId="3" fillId="0" borderId="0" xfId="6" applyNumberFormat="1" applyFont="1" applyFill="1" applyAlignment="1" applyProtection="1">
      <alignment horizontal="right"/>
    </xf>
    <xf numFmtId="0" fontId="3" fillId="0" borderId="0" xfId="10" applyFont="1" applyProtection="1"/>
    <xf numFmtId="167" fontId="3" fillId="0" borderId="0" xfId="10" applyNumberFormat="1" applyFont="1" applyProtection="1"/>
    <xf numFmtId="0" fontId="3" fillId="0" borderId="0" xfId="10" applyFont="1" applyFill="1" applyProtection="1"/>
    <xf numFmtId="167" fontId="3" fillId="0" borderId="0" xfId="10" applyNumberFormat="1" applyFont="1" applyFill="1" applyProtection="1"/>
    <xf numFmtId="0" fontId="3" fillId="11" borderId="0" xfId="10" applyFont="1" applyFill="1" applyProtection="1"/>
    <xf numFmtId="0" fontId="3" fillId="0" borderId="0" xfId="10" applyFont="1" applyFill="1" applyBorder="1" applyProtection="1"/>
    <xf numFmtId="0" fontId="3" fillId="11" borderId="0" xfId="10" applyFont="1" applyFill="1" applyAlignment="1" applyProtection="1"/>
    <xf numFmtId="0" fontId="3" fillId="0" borderId="0" xfId="10" applyFont="1" applyFill="1" applyBorder="1" applyAlignment="1" applyProtection="1"/>
    <xf numFmtId="0" fontId="3" fillId="0" borderId="0" xfId="10" applyFont="1" applyAlignment="1" applyProtection="1"/>
    <xf numFmtId="0" fontId="3" fillId="0" borderId="0" xfId="10" applyFont="1" applyFill="1" applyAlignment="1" applyProtection="1">
      <alignment horizontal="centerContinuous"/>
    </xf>
    <xf numFmtId="167" fontId="3" fillId="0" borderId="0" xfId="10" applyNumberFormat="1" applyFont="1" applyFill="1" applyAlignment="1" applyProtection="1">
      <alignment horizontal="right"/>
    </xf>
    <xf numFmtId="167" fontId="3" fillId="0" borderId="0" xfId="10" applyNumberFormat="1" applyFont="1" applyFill="1" applyBorder="1" applyAlignment="1" applyProtection="1">
      <alignment horizontal="right"/>
    </xf>
    <xf numFmtId="14" fontId="3" fillId="0" borderId="0" xfId="10" applyNumberFormat="1" applyFont="1" applyFill="1" applyBorder="1" applyAlignment="1" applyProtection="1">
      <alignment horizontal="left"/>
    </xf>
    <xf numFmtId="0" fontId="3" fillId="0" borderId="0" xfId="10" applyFont="1" applyFill="1" applyAlignment="1" applyProtection="1">
      <alignment horizontal="center"/>
    </xf>
    <xf numFmtId="0" fontId="5" fillId="0" borderId="0" xfId="10" applyFont="1" applyFill="1" applyAlignment="1" applyProtection="1">
      <alignment horizontal="right"/>
    </xf>
    <xf numFmtId="167" fontId="5" fillId="0" borderId="0" xfId="10" applyNumberFormat="1" applyFont="1" applyFill="1" applyAlignment="1" applyProtection="1">
      <alignment horizontal="right"/>
    </xf>
    <xf numFmtId="49" fontId="5" fillId="0" borderId="0" xfId="10" applyNumberFormat="1" applyFont="1" applyFill="1" applyAlignment="1" applyProtection="1">
      <alignment horizontal="left"/>
    </xf>
    <xf numFmtId="165" fontId="5" fillId="0" borderId="0" xfId="10" applyNumberFormat="1" applyFont="1" applyFill="1" applyAlignment="1" applyProtection="1">
      <alignment horizontal="left"/>
    </xf>
    <xf numFmtId="0" fontId="3" fillId="0" borderId="0" xfId="10" applyFont="1" applyFill="1" applyBorder="1" applyAlignment="1" applyProtection="1">
      <alignment horizontal="centerContinuous"/>
    </xf>
    <xf numFmtId="167" fontId="3" fillId="0" borderId="0" xfId="10" applyNumberFormat="1" applyFont="1" applyFill="1" applyBorder="1" applyAlignment="1" applyProtection="1">
      <alignment horizontal="centerContinuous"/>
    </xf>
    <xf numFmtId="0" fontId="3" fillId="0" borderId="4" xfId="10" applyFont="1" applyFill="1" applyBorder="1" applyProtection="1"/>
    <xf numFmtId="0" fontId="3" fillId="0" borderId="4" xfId="10" applyFont="1" applyFill="1" applyBorder="1" applyAlignment="1" applyProtection="1">
      <alignment horizontal="left" wrapText="1"/>
    </xf>
    <xf numFmtId="167" fontId="3" fillId="0" borderId="4" xfId="10" applyNumberFormat="1" applyFont="1" applyFill="1" applyBorder="1" applyAlignment="1" applyProtection="1">
      <alignment horizontal="center"/>
    </xf>
    <xf numFmtId="0" fontId="3" fillId="0" borderId="0" xfId="10" applyFont="1" applyFill="1" applyAlignment="1" applyProtection="1">
      <alignment horizontal="right"/>
    </xf>
    <xf numFmtId="0" fontId="3" fillId="0" borderId="4" xfId="10" applyFont="1" applyFill="1" applyBorder="1" applyAlignment="1" applyProtection="1">
      <alignment horizontal="center"/>
    </xf>
    <xf numFmtId="0" fontId="3" fillId="0" borderId="4" xfId="10" applyFont="1" applyFill="1" applyBorder="1" applyAlignment="1" applyProtection="1">
      <alignment horizontal="center" wrapText="1"/>
    </xf>
    <xf numFmtId="0" fontId="3" fillId="0" borderId="0" xfId="10" applyFont="1" applyFill="1" applyBorder="1" applyAlignment="1" applyProtection="1">
      <alignment horizontal="left" wrapText="1"/>
    </xf>
    <xf numFmtId="167" fontId="3" fillId="0" borderId="0" xfId="7" applyNumberFormat="1" applyFont="1" applyFill="1" applyProtection="1"/>
    <xf numFmtId="167" fontId="3" fillId="0" borderId="0" xfId="3" applyNumberFormat="1" applyFont="1" applyFill="1" applyProtection="1"/>
    <xf numFmtId="167" fontId="3" fillId="0" borderId="0" xfId="10" applyNumberFormat="1" applyFont="1" applyFill="1" applyBorder="1" applyAlignment="1" applyProtection="1">
      <alignment horizontal="center"/>
    </xf>
    <xf numFmtId="169" fontId="3" fillId="0" borderId="0" xfId="4" applyNumberFormat="1" applyFont="1" applyFill="1" applyBorder="1" applyAlignment="1" applyProtection="1">
      <alignment horizontal="center" wrapText="1"/>
    </xf>
    <xf numFmtId="0" fontId="3" fillId="0" borderId="0" xfId="10" applyNumberFormat="1" applyFont="1" applyFill="1" applyBorder="1" applyAlignment="1" applyProtection="1">
      <alignment horizontal="center"/>
    </xf>
    <xf numFmtId="0" fontId="3" fillId="0" borderId="0" xfId="10" applyFont="1" applyFill="1" applyAlignment="1" applyProtection="1">
      <alignment horizontal="left"/>
    </xf>
    <xf numFmtId="169" fontId="3" fillId="0" borderId="0" xfId="4" applyNumberFormat="1" applyFont="1" applyFill="1" applyProtection="1"/>
    <xf numFmtId="0" fontId="3" fillId="0" borderId="0" xfId="10" applyNumberFormat="1" applyFont="1" applyFill="1" applyProtection="1"/>
    <xf numFmtId="169" fontId="3" fillId="6" borderId="0" xfId="4" applyNumberFormat="1" applyFont="1" applyFill="1" applyProtection="1"/>
    <xf numFmtId="167" fontId="3" fillId="6" borderId="0" xfId="10" applyNumberFormat="1" applyFont="1" applyFill="1" applyProtection="1"/>
    <xf numFmtId="0" fontId="3" fillId="6" borderId="0" xfId="10" applyNumberFormat="1" applyFont="1" applyFill="1" applyProtection="1"/>
    <xf numFmtId="167" fontId="3" fillId="0" borderId="4" xfId="7" applyNumberFormat="1" applyFont="1" applyFill="1" applyBorder="1" applyProtection="1"/>
    <xf numFmtId="167" fontId="3" fillId="0" borderId="4" xfId="3" applyNumberFormat="1" applyFont="1" applyFill="1" applyBorder="1" applyProtection="1"/>
    <xf numFmtId="167" fontId="5" fillId="0" borderId="8" xfId="7" applyNumberFormat="1" applyFont="1" applyFill="1" applyBorder="1" applyProtection="1"/>
    <xf numFmtId="167" fontId="3" fillId="0" borderId="0" xfId="7" applyNumberFormat="1" applyFont="1" applyFill="1" applyBorder="1" applyProtection="1"/>
    <xf numFmtId="167" fontId="3" fillId="0" borderId="8" xfId="3" applyNumberFormat="1" applyFont="1" applyFill="1" applyBorder="1" applyProtection="1"/>
    <xf numFmtId="167" fontId="3" fillId="0" borderId="4" xfId="10" applyNumberFormat="1" applyFont="1" applyFill="1" applyBorder="1" applyAlignment="1" applyProtection="1">
      <alignment horizontal="center" wrapText="1"/>
    </xf>
    <xf numFmtId="167" fontId="3" fillId="0" borderId="0" xfId="10" applyNumberFormat="1" applyFont="1" applyFill="1" applyBorder="1" applyAlignment="1" applyProtection="1">
      <alignment horizontal="center" wrapText="1"/>
    </xf>
    <xf numFmtId="0" fontId="3" fillId="0" borderId="0" xfId="10" applyFont="1" applyFill="1" applyBorder="1" applyAlignment="1" applyProtection="1">
      <alignment wrapText="1"/>
    </xf>
    <xf numFmtId="0" fontId="3" fillId="0" borderId="0" xfId="10" applyFont="1" applyFill="1" applyBorder="1" applyAlignment="1" applyProtection="1">
      <alignment horizontal="center"/>
    </xf>
    <xf numFmtId="172" fontId="3" fillId="0" borderId="0" xfId="4" applyNumberFormat="1" applyFont="1" applyFill="1" applyBorder="1" applyAlignment="1" applyProtection="1">
      <alignment horizontal="center" wrapText="1"/>
    </xf>
    <xf numFmtId="167" fontId="3" fillId="0" borderId="0" xfId="10" applyNumberFormat="1" applyFont="1" applyFill="1" applyBorder="1" applyAlignment="1" applyProtection="1">
      <alignment horizontal="left"/>
    </xf>
    <xf numFmtId="0" fontId="3" fillId="0" borderId="0" xfId="7" applyNumberFormat="1" applyFont="1" applyFill="1" applyProtection="1"/>
    <xf numFmtId="1" fontId="3" fillId="0" borderId="0" xfId="10" applyNumberFormat="1" applyFont="1" applyFill="1" applyProtection="1"/>
    <xf numFmtId="1" fontId="3" fillId="0" borderId="0" xfId="7" applyNumberFormat="1" applyFont="1" applyFill="1" applyProtection="1"/>
    <xf numFmtId="42" fontId="3" fillId="0" borderId="0" xfId="7" applyNumberFormat="1" applyFont="1" applyFill="1" applyBorder="1" applyProtection="1"/>
    <xf numFmtId="168" fontId="3" fillId="0" borderId="0" xfId="6" applyNumberFormat="1" applyFont="1" applyFill="1" applyBorder="1" applyProtection="1"/>
    <xf numFmtId="10" fontId="3" fillId="0" borderId="0" xfId="8" applyNumberFormat="1" applyFont="1" applyFill="1" applyProtection="1"/>
    <xf numFmtId="5" fontId="3" fillId="0" borderId="0" xfId="10" applyNumberFormat="1" applyFont="1" applyFill="1" applyProtection="1"/>
    <xf numFmtId="6" fontId="3" fillId="0" borderId="0" xfId="7" applyNumberFormat="1" applyFont="1" applyFill="1" applyBorder="1" applyProtection="1"/>
    <xf numFmtId="167" fontId="3" fillId="0" borderId="8" xfId="7" applyNumberFormat="1" applyFont="1" applyFill="1" applyBorder="1" applyProtection="1"/>
    <xf numFmtId="168" fontId="3" fillId="0" borderId="0" xfId="10" applyNumberFormat="1" applyFont="1" applyFill="1" applyBorder="1" applyProtection="1"/>
    <xf numFmtId="167" fontId="3" fillId="0" borderId="6" xfId="10" applyNumberFormat="1" applyFont="1" applyFill="1" applyBorder="1" applyAlignment="1" applyProtection="1">
      <alignment horizontal="center"/>
    </xf>
    <xf numFmtId="0" fontId="3" fillId="0" borderId="0" xfId="10" applyFont="1" applyFill="1" applyBorder="1" applyAlignment="1" applyProtection="1">
      <alignment horizontal="right"/>
    </xf>
    <xf numFmtId="5" fontId="3" fillId="0" borderId="0" xfId="10" applyNumberFormat="1" applyFont="1" applyFill="1" applyBorder="1" applyProtection="1"/>
    <xf numFmtId="0" fontId="3" fillId="0" borderId="16" xfId="10" applyFont="1" applyFill="1" applyBorder="1" applyProtection="1"/>
    <xf numFmtId="167" fontId="3" fillId="0" borderId="16" xfId="10" applyNumberFormat="1" applyFont="1" applyFill="1" applyBorder="1" applyProtection="1"/>
    <xf numFmtId="167" fontId="3" fillId="0" borderId="0" xfId="10" applyNumberFormat="1" applyFont="1" applyFill="1" applyAlignment="1" applyProtection="1">
      <alignment horizontal="left"/>
    </xf>
    <xf numFmtId="0" fontId="3" fillId="0" borderId="0" xfId="10" applyFont="1" applyFill="1" applyAlignment="1" applyProtection="1">
      <alignment vertical="center"/>
    </xf>
    <xf numFmtId="0" fontId="3" fillId="11" borderId="0" xfId="10" applyFont="1" applyFill="1" applyAlignment="1" applyProtection="1">
      <alignment vertical="center"/>
    </xf>
    <xf numFmtId="0" fontId="3" fillId="0" borderId="0" xfId="10" applyFont="1" applyFill="1" applyBorder="1" applyAlignment="1" applyProtection="1">
      <alignment vertical="center"/>
    </xf>
    <xf numFmtId="0" fontId="62" fillId="0" borderId="0" xfId="10" applyFont="1" applyFill="1" applyBorder="1" applyAlignment="1" applyProtection="1">
      <alignment vertical="center"/>
    </xf>
    <xf numFmtId="0" fontId="3" fillId="0" borderId="0" xfId="10" applyFont="1" applyAlignment="1" applyProtection="1">
      <alignment vertical="center"/>
    </xf>
    <xf numFmtId="37" fontId="3" fillId="0" borderId="0" xfId="7" applyNumberFormat="1" applyFont="1" applyFill="1" applyProtection="1"/>
    <xf numFmtId="0" fontId="5" fillId="0" borderId="0" xfId="10" applyFont="1" applyFill="1" applyProtection="1"/>
    <xf numFmtId="167" fontId="5" fillId="0" borderId="0" xfId="10" applyNumberFormat="1" applyFont="1" applyFill="1" applyProtection="1"/>
    <xf numFmtId="2" fontId="5" fillId="0" borderId="0" xfId="10" applyNumberFormat="1" applyFont="1" applyFill="1" applyProtection="1"/>
    <xf numFmtId="0" fontId="62" fillId="0" borderId="0" xfId="10" applyFont="1" applyFill="1" applyBorder="1" applyProtection="1"/>
    <xf numFmtId="0" fontId="5" fillId="0" borderId="0" xfId="10" applyFont="1" applyProtection="1"/>
    <xf numFmtId="2" fontId="5" fillId="0" borderId="0" xfId="10" applyNumberFormat="1" applyFont="1" applyProtection="1"/>
    <xf numFmtId="3" fontId="3" fillId="0" borderId="0" xfId="10" applyNumberFormat="1" applyFont="1" applyFill="1" applyAlignment="1" applyProtection="1">
      <alignment horizontal="right"/>
    </xf>
    <xf numFmtId="6" fontId="3" fillId="0" borderId="0" xfId="10" applyNumberFormat="1" applyFont="1" applyFill="1" applyAlignment="1" applyProtection="1">
      <alignment horizontal="left"/>
    </xf>
    <xf numFmtId="171" fontId="3" fillId="0" borderId="4" xfId="10" applyNumberFormat="1" applyFont="1" applyFill="1" applyBorder="1" applyProtection="1"/>
    <xf numFmtId="9" fontId="3" fillId="0" borderId="0" xfId="10" applyNumberFormat="1" applyFont="1" applyFill="1" applyProtection="1"/>
    <xf numFmtId="1" fontId="62" fillId="0" borderId="0" xfId="10" applyNumberFormat="1" applyFont="1" applyFill="1" applyBorder="1" applyProtection="1"/>
    <xf numFmtId="6" fontId="3" fillId="0" borderId="0" xfId="10" applyNumberFormat="1" applyFont="1" applyFill="1" applyProtection="1"/>
    <xf numFmtId="167" fontId="3" fillId="0" borderId="0" xfId="6" applyNumberFormat="1" applyFont="1" applyFill="1" applyProtection="1"/>
    <xf numFmtId="6" fontId="5" fillId="0" borderId="0" xfId="10" applyNumberFormat="1" applyFont="1" applyFill="1" applyProtection="1"/>
    <xf numFmtId="7" fontId="3" fillId="0" borderId="0" xfId="10" applyNumberFormat="1" applyFont="1" applyFill="1" applyAlignment="1" applyProtection="1">
      <alignment horizontal="left"/>
    </xf>
    <xf numFmtId="42" fontId="3" fillId="0" borderId="0" xfId="10" applyNumberFormat="1" applyFont="1" applyFill="1" applyProtection="1"/>
    <xf numFmtId="0" fontId="5" fillId="0" borderId="0" xfId="10" applyFont="1" applyFill="1" applyAlignment="1" applyProtection="1">
      <alignment horizontal="center"/>
    </xf>
    <xf numFmtId="0" fontId="64" fillId="0" borderId="0" xfId="10" applyFont="1" applyFill="1" applyAlignment="1" applyProtection="1">
      <alignment horizontal="center"/>
    </xf>
    <xf numFmtId="0" fontId="3" fillId="0" borderId="5" xfId="10" applyFont="1" applyFill="1" applyBorder="1" applyProtection="1"/>
    <xf numFmtId="0" fontId="64" fillId="0" borderId="7" xfId="10" applyFont="1" applyFill="1" applyBorder="1" applyProtection="1"/>
    <xf numFmtId="0" fontId="3" fillId="0" borderId="2" xfId="10" applyFont="1" applyFill="1" applyBorder="1" applyAlignment="1" applyProtection="1">
      <alignment horizontal="right" vertical="center"/>
    </xf>
    <xf numFmtId="0" fontId="65" fillId="0" borderId="0" xfId="10" applyFont="1" applyFill="1" applyBorder="1" applyAlignment="1" applyProtection="1">
      <alignment horizontal="center"/>
    </xf>
    <xf numFmtId="42" fontId="5" fillId="0" borderId="2" xfId="7" applyNumberFormat="1" applyFont="1" applyFill="1" applyBorder="1" applyAlignment="1" applyProtection="1">
      <alignment horizontal="right"/>
    </xf>
    <xf numFmtId="0" fontId="3" fillId="0" borderId="7" xfId="10" applyFont="1" applyFill="1" applyBorder="1" applyProtection="1"/>
    <xf numFmtId="0" fontId="3" fillId="0" borderId="0" xfId="10" applyFont="1" applyFill="1" applyAlignment="1" applyProtection="1"/>
    <xf numFmtId="0" fontId="3" fillId="0" borderId="13" xfId="10" applyFont="1" applyFill="1" applyBorder="1" applyProtection="1"/>
    <xf numFmtId="0" fontId="3" fillId="0" borderId="14" xfId="10" applyFont="1" applyFill="1" applyBorder="1" applyProtection="1"/>
    <xf numFmtId="0" fontId="3" fillId="0" borderId="0" xfId="10" applyFont="1" applyFill="1" applyBorder="1" applyAlignment="1" applyProtection="1">
      <alignment horizontal="left" indent="1"/>
    </xf>
    <xf numFmtId="0" fontId="3" fillId="0" borderId="0" xfId="10" applyFont="1" applyFill="1" applyBorder="1" applyAlignment="1" applyProtection="1">
      <alignment horizontal="right" vertical="center"/>
    </xf>
    <xf numFmtId="167" fontId="64" fillId="0" borderId="0" xfId="10" applyNumberFormat="1" applyFont="1" applyFill="1" applyAlignment="1" applyProtection="1">
      <alignment horizontal="right"/>
    </xf>
    <xf numFmtId="42" fontId="3" fillId="0" borderId="2" xfId="10" applyNumberFormat="1" applyFont="1" applyFill="1" applyBorder="1" applyProtection="1"/>
    <xf numFmtId="0" fontId="3" fillId="0" borderId="0" xfId="10" applyFont="1" applyFill="1" applyAlignment="1" applyProtection="1">
      <alignment horizontal="left" indent="1"/>
    </xf>
    <xf numFmtId="10" fontId="3" fillId="0" borderId="0" xfId="8" applyNumberFormat="1" applyFont="1" applyFill="1" applyAlignment="1" applyProtection="1">
      <alignment horizontal="center" vertical="center"/>
    </xf>
    <xf numFmtId="10" fontId="3" fillId="0" borderId="0" xfId="10" applyNumberFormat="1" applyFont="1" applyFill="1" applyAlignment="1" applyProtection="1">
      <alignment horizontal="left"/>
    </xf>
    <xf numFmtId="10" fontId="3" fillId="0" borderId="4" xfId="8" applyNumberFormat="1" applyFont="1" applyFill="1" applyBorder="1" applyProtection="1"/>
    <xf numFmtId="10" fontId="3" fillId="0" borderId="6" xfId="8" applyNumberFormat="1" applyFont="1" applyFill="1" applyBorder="1" applyProtection="1"/>
    <xf numFmtId="0" fontId="5" fillId="0" borderId="0" xfId="10" applyFont="1" applyFill="1" applyAlignment="1" applyProtection="1">
      <alignment horizontal="left"/>
    </xf>
    <xf numFmtId="6" fontId="66" fillId="0" borderId="0" xfId="10" applyNumberFormat="1" applyFont="1" applyFill="1" applyBorder="1" applyProtection="1"/>
    <xf numFmtId="6" fontId="66" fillId="0" borderId="0" xfId="10" applyNumberFormat="1" applyFont="1" applyFill="1" applyProtection="1"/>
    <xf numFmtId="49" fontId="3" fillId="0" borderId="0" xfId="10" applyNumberFormat="1" applyFont="1" applyFill="1" applyProtection="1"/>
    <xf numFmtId="42" fontId="3" fillId="0" borderId="2" xfId="3" applyNumberFormat="1" applyFont="1" applyFill="1" applyBorder="1" applyProtection="1"/>
    <xf numFmtId="6" fontId="3" fillId="0" borderId="0" xfId="10" applyNumberFormat="1" applyFont="1" applyFill="1" applyBorder="1" applyProtection="1"/>
    <xf numFmtId="0" fontId="3" fillId="0" borderId="0" xfId="10" applyFont="1" applyFill="1" applyBorder="1" applyAlignment="1" applyProtection="1">
      <alignment horizontal="left"/>
    </xf>
    <xf numFmtId="0" fontId="5" fillId="0" borderId="0" xfId="10" applyFont="1" applyFill="1" applyAlignment="1" applyProtection="1">
      <alignment horizontal="left" indent="2"/>
    </xf>
    <xf numFmtId="167" fontId="5" fillId="0" borderId="0" xfId="7" applyNumberFormat="1" applyFont="1" applyFill="1" applyAlignment="1" applyProtection="1">
      <alignment horizontal="right"/>
    </xf>
    <xf numFmtId="6" fontId="3" fillId="0" borderId="0" xfId="10" applyNumberFormat="1" applyFont="1" applyFill="1" applyBorder="1" applyAlignment="1" applyProtection="1"/>
    <xf numFmtId="171" fontId="66" fillId="0" borderId="0" xfId="8" applyNumberFormat="1" applyFont="1" applyFill="1" applyBorder="1" applyAlignment="1" applyProtection="1">
      <alignment horizontal="center"/>
    </xf>
    <xf numFmtId="0" fontId="3" fillId="0" borderId="0" xfId="10" applyFont="1" applyBorder="1" applyProtection="1"/>
    <xf numFmtId="10" fontId="3" fillId="0" borderId="0" xfId="10" applyNumberFormat="1" applyFont="1" applyFill="1" applyBorder="1" applyAlignment="1" applyProtection="1">
      <alignment horizontal="left"/>
    </xf>
    <xf numFmtId="165" fontId="3" fillId="0" borderId="0" xfId="10" applyNumberFormat="1" applyFont="1" applyFill="1" applyProtection="1"/>
    <xf numFmtId="0" fontId="56" fillId="0" borderId="0" xfId="10" applyFont="1" applyBorder="1" applyAlignment="1" applyProtection="1">
      <alignment vertical="center" wrapText="1"/>
    </xf>
    <xf numFmtId="167" fontId="5" fillId="0" borderId="0" xfId="7" applyNumberFormat="1" applyFont="1" applyFill="1" applyProtection="1"/>
    <xf numFmtId="49" fontId="3" fillId="0" borderId="0" xfId="10" applyNumberFormat="1" applyFont="1" applyFill="1" applyBorder="1" applyProtection="1"/>
    <xf numFmtId="167" fontId="3" fillId="0" borderId="0" xfId="10" applyNumberFormat="1" applyFont="1" applyFill="1" applyBorder="1" applyProtection="1"/>
    <xf numFmtId="9" fontId="3" fillId="0" borderId="0" xfId="10" applyNumberFormat="1" applyFont="1" applyFill="1" applyAlignment="1" applyProtection="1">
      <alignment horizontal="left"/>
    </xf>
    <xf numFmtId="10" fontId="3" fillId="0" borderId="0" xfId="4" applyNumberFormat="1" applyFont="1" applyFill="1" applyAlignment="1" applyProtection="1">
      <alignment horizontal="right"/>
    </xf>
    <xf numFmtId="5" fontId="3" fillId="0" borderId="0" xfId="7" applyNumberFormat="1" applyFont="1" applyFill="1" applyBorder="1" applyProtection="1"/>
    <xf numFmtId="0" fontId="5" fillId="0" borderId="0" xfId="10" applyFont="1" applyFill="1" applyAlignment="1" applyProtection="1">
      <alignment horizontal="right" vertical="center"/>
    </xf>
    <xf numFmtId="10" fontId="3" fillId="0" borderId="0" xfId="10" applyNumberFormat="1" applyFont="1" applyFill="1" applyBorder="1" applyProtection="1"/>
    <xf numFmtId="0" fontId="3" fillId="0" borderId="0" xfId="0" applyFont="1" applyFill="1" applyBorder="1" applyProtection="1"/>
    <xf numFmtId="167" fontId="3" fillId="0" borderId="0" xfId="0" applyNumberFormat="1" applyFont="1" applyFill="1" applyBorder="1" applyProtection="1"/>
    <xf numFmtId="0" fontId="67" fillId="0" borderId="0" xfId="10" applyFont="1" applyFill="1" applyBorder="1" applyProtection="1"/>
    <xf numFmtId="0" fontId="67" fillId="0" borderId="0" xfId="10" applyFont="1" applyFill="1" applyBorder="1" applyAlignment="1" applyProtection="1">
      <alignment horizontal="center"/>
    </xf>
    <xf numFmtId="170" fontId="3" fillId="0" borderId="0" xfId="3" applyNumberFormat="1" applyFont="1" applyFill="1" applyBorder="1" applyAlignment="1" applyProtection="1">
      <alignment horizontal="center"/>
    </xf>
    <xf numFmtId="49" fontId="3" fillId="0" borderId="0" xfId="10" applyNumberFormat="1" applyFont="1" applyFill="1" applyBorder="1" applyAlignment="1" applyProtection="1">
      <alignment horizontal="right" indent="1"/>
    </xf>
    <xf numFmtId="167" fontId="67" fillId="0" borderId="0" xfId="10" applyNumberFormat="1" applyFont="1" applyFill="1" applyBorder="1" applyProtection="1"/>
    <xf numFmtId="171" fontId="67" fillId="0" borderId="0" xfId="4" applyNumberFormat="1" applyFont="1" applyFill="1" applyBorder="1" applyProtection="1"/>
    <xf numFmtId="0" fontId="67" fillId="0" borderId="0" xfId="10" applyFont="1" applyFill="1" applyProtection="1"/>
    <xf numFmtId="0" fontId="3" fillId="11" borderId="0" xfId="10" applyFont="1" applyFill="1" applyBorder="1" applyProtection="1"/>
    <xf numFmtId="42" fontId="3" fillId="0" borderId="0" xfId="7" applyNumberFormat="1" applyFont="1" applyFill="1" applyProtection="1"/>
    <xf numFmtId="0" fontId="62" fillId="0" borderId="0" xfId="10" applyFont="1" applyBorder="1" applyProtection="1"/>
    <xf numFmtId="42" fontId="3" fillId="0" borderId="0" xfId="10" applyNumberFormat="1" applyFont="1" applyFill="1" applyBorder="1" applyProtection="1"/>
    <xf numFmtId="42" fontId="3" fillId="0" borderId="4" xfId="7" applyNumberFormat="1" applyFont="1" applyFill="1" applyBorder="1" applyProtection="1"/>
    <xf numFmtId="42" fontId="5" fillId="0" borderId="0" xfId="7" applyNumberFormat="1" applyFont="1" applyFill="1" applyBorder="1" applyProtection="1"/>
    <xf numFmtId="0" fontId="5" fillId="0" borderId="0" xfId="10" applyFont="1" applyFill="1" applyBorder="1" applyAlignment="1" applyProtection="1">
      <alignment horizontal="right" vertical="center"/>
    </xf>
    <xf numFmtId="170" fontId="3" fillId="0" borderId="0" xfId="7" applyNumberFormat="1" applyFont="1" applyFill="1" applyBorder="1" applyProtection="1"/>
    <xf numFmtId="0" fontId="5" fillId="0" borderId="0" xfId="10" applyFont="1" applyFill="1" applyBorder="1" applyAlignment="1" applyProtection="1">
      <alignment horizontal="right"/>
    </xf>
    <xf numFmtId="0" fontId="3" fillId="0" borderId="33" xfId="10" applyFont="1" applyFill="1" applyBorder="1" applyProtection="1"/>
    <xf numFmtId="0" fontId="7" fillId="0" borderId="4" xfId="0" applyFont="1" applyBorder="1" applyProtection="1">
      <protection locked="0"/>
    </xf>
    <xf numFmtId="0" fontId="11" fillId="0" borderId="0" xfId="1" applyFont="1" applyProtection="1"/>
    <xf numFmtId="0" fontId="3" fillId="0" borderId="3" xfId="1" applyBorder="1" applyProtection="1"/>
    <xf numFmtId="0" fontId="20" fillId="0" borderId="0" xfId="0" applyFont="1" applyProtection="1"/>
    <xf numFmtId="1" fontId="7" fillId="0" borderId="0" xfId="0" applyNumberFormat="1" applyFont="1" applyAlignment="1" applyProtection="1">
      <alignment horizontal="center" vertical="top"/>
    </xf>
    <xf numFmtId="0" fontId="7" fillId="0" borderId="0" xfId="0" applyFont="1" applyAlignment="1" applyProtection="1">
      <alignment horizontal="left" indent="7"/>
    </xf>
    <xf numFmtId="0" fontId="19" fillId="0" borderId="0" xfId="0" applyFont="1" applyAlignment="1" applyProtection="1">
      <alignment wrapText="1"/>
    </xf>
    <xf numFmtId="0" fontId="7" fillId="0" borderId="0" xfId="0" applyFont="1" applyAlignment="1" applyProtection="1">
      <alignment horizontal="right"/>
    </xf>
    <xf numFmtId="0" fontId="7"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9" fillId="13" borderId="4" xfId="0" applyFont="1" applyFill="1" applyBorder="1" applyAlignment="1" applyProtection="1">
      <alignment vertical="center" wrapText="1"/>
      <protection locked="0"/>
    </xf>
    <xf numFmtId="0" fontId="2" fillId="0" borderId="0" xfId="0" applyFont="1" applyAlignment="1"/>
    <xf numFmtId="44" fontId="63" fillId="0" borderId="0" xfId="7" applyNumberFormat="1" applyFont="1" applyFill="1" applyProtection="1"/>
    <xf numFmtId="44" fontId="3" fillId="0" borderId="0" xfId="7" applyNumberFormat="1" applyFont="1" applyFill="1" applyProtection="1"/>
    <xf numFmtId="10" fontId="0" fillId="0" borderId="22" xfId="0" applyNumberFormat="1" applyBorder="1"/>
    <xf numFmtId="165" fontId="9" fillId="13" borderId="4" xfId="4" applyNumberFormat="1" applyFont="1" applyFill="1" applyBorder="1" applyProtection="1">
      <protection locked="0"/>
    </xf>
    <xf numFmtId="49" fontId="9" fillId="13" borderId="4" xfId="0" applyNumberFormat="1" applyFont="1" applyFill="1" applyBorder="1" applyAlignment="1" applyProtection="1">
      <alignment horizontal="left"/>
      <protection locked="0"/>
    </xf>
    <xf numFmtId="0" fontId="2" fillId="0" borderId="0" xfId="0" applyFont="1" applyAlignment="1">
      <alignment horizontal="left" vertical="top" wrapText="1"/>
    </xf>
    <xf numFmtId="0" fontId="9" fillId="0" borderId="11"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2" xfId="0" applyBorder="1" applyAlignment="1" applyProtection="1">
      <alignment horizontal="center" vertical="center"/>
    </xf>
    <xf numFmtId="0" fontId="11" fillId="0" borderId="11" xfId="0" applyFont="1" applyFill="1" applyBorder="1" applyAlignment="1" applyProtection="1">
      <alignment horizontal="center" vertical="top"/>
    </xf>
    <xf numFmtId="0" fontId="9" fillId="6" borderId="5" xfId="0" applyFont="1" applyFill="1" applyBorder="1" applyAlignment="1" applyProtection="1">
      <alignment vertical="top"/>
    </xf>
    <xf numFmtId="0" fontId="0" fillId="0" borderId="0" xfId="0" applyAlignment="1">
      <alignment horizontal="left" indent="3"/>
    </xf>
    <xf numFmtId="0" fontId="0" fillId="0" borderId="0" xfId="0" applyAlignment="1">
      <alignment horizontal="left" indent="5"/>
    </xf>
    <xf numFmtId="164" fontId="0" fillId="0" borderId="0" xfId="0" applyNumberFormat="1" applyFont="1" applyAlignment="1">
      <alignment horizontal="center"/>
    </xf>
    <xf numFmtId="164" fontId="9" fillId="0" borderId="0" xfId="0" applyNumberFormat="1" applyFont="1" applyAlignment="1" applyProtection="1"/>
    <xf numFmtId="164" fontId="9" fillId="0" borderId="0" xfId="0" applyNumberFormat="1" applyFont="1" applyFill="1" applyBorder="1" applyAlignment="1" applyProtection="1"/>
    <xf numFmtId="164" fontId="16" fillId="0" borderId="0" xfId="0" applyNumberFormat="1" applyFont="1" applyAlignment="1" applyProtection="1"/>
    <xf numFmtId="164" fontId="9" fillId="0" borderId="0" xfId="0" applyNumberFormat="1" applyFont="1" applyFill="1" applyAlignment="1" applyProtection="1"/>
    <xf numFmtId="0" fontId="0" fillId="0" borderId="0" xfId="0" applyFont="1" applyFill="1" applyBorder="1" applyAlignment="1" applyProtection="1"/>
    <xf numFmtId="14" fontId="9" fillId="13" borderId="4" xfId="0" applyNumberFormat="1" applyFont="1" applyFill="1" applyBorder="1" applyAlignment="1" applyProtection="1">
      <alignment horizontal="left"/>
      <protection locked="0"/>
    </xf>
    <xf numFmtId="49" fontId="9" fillId="0" borderId="0" xfId="0" applyNumberFormat="1" applyFont="1" applyFill="1" applyBorder="1" applyAlignment="1" applyProtection="1"/>
    <xf numFmtId="49" fontId="16" fillId="0" borderId="0" xfId="0" applyNumberFormat="1" applyFont="1" applyFill="1" applyBorder="1" applyAlignment="1" applyProtection="1"/>
    <xf numFmtId="49" fontId="9" fillId="13" borderId="6" xfId="0" applyNumberFormat="1" applyFont="1" applyFill="1" applyBorder="1" applyAlignment="1" applyProtection="1">
      <alignment horizontal="left"/>
      <protection locked="0"/>
    </xf>
    <xf numFmtId="0" fontId="2" fillId="0" borderId="4" xfId="0" applyFont="1" applyBorder="1" applyAlignment="1">
      <alignment horizontal="left" indent="1"/>
    </xf>
    <xf numFmtId="164" fontId="11" fillId="0" borderId="0" xfId="0" applyNumberFormat="1" applyFont="1" applyAlignment="1" applyProtection="1"/>
    <xf numFmtId="0" fontId="38" fillId="0" borderId="0" xfId="0" applyFont="1" applyFill="1" applyBorder="1" applyAlignment="1" applyProtection="1"/>
    <xf numFmtId="0" fontId="2" fillId="3" borderId="5"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0" fontId="0" fillId="0" borderId="0" xfId="0" applyFont="1" applyBorder="1" applyAlignment="1">
      <alignment horizontal="left"/>
    </xf>
    <xf numFmtId="10" fontId="42" fillId="0" borderId="0" xfId="4" applyNumberFormat="1" applyFont="1" applyBorder="1" applyAlignment="1">
      <alignment horizontal="right"/>
    </xf>
    <xf numFmtId="0" fontId="9" fillId="0" borderId="0" xfId="0" applyFont="1" applyAlignment="1" applyProtection="1"/>
    <xf numFmtId="0" fontId="9" fillId="0" borderId="0" xfId="0" applyFont="1" applyFill="1" applyAlignment="1" applyProtection="1"/>
    <xf numFmtId="0" fontId="0" fillId="13" borderId="4" xfId="0" applyFont="1" applyFill="1" applyBorder="1" applyProtection="1">
      <protection locked="0"/>
    </xf>
    <xf numFmtId="0" fontId="87" fillId="0" borderId="0" xfId="0" applyFont="1" applyBorder="1" applyAlignment="1" applyProtection="1"/>
    <xf numFmtId="0" fontId="88" fillId="0" borderId="0" xfId="0" applyFont="1" applyBorder="1" applyAlignment="1" applyProtection="1"/>
    <xf numFmtId="0" fontId="47" fillId="0" borderId="0" xfId="0" applyFont="1" applyBorder="1" applyAlignment="1" applyProtection="1"/>
    <xf numFmtId="10" fontId="0" fillId="13" borderId="11" xfId="4" applyNumberFormat="1" applyFont="1" applyFill="1" applyBorder="1" applyAlignment="1" applyProtection="1">
      <alignment horizontal="center"/>
      <protection locked="0"/>
    </xf>
    <xf numFmtId="0" fontId="72" fillId="0" borderId="0" xfId="0" applyFont="1" applyFill="1"/>
    <xf numFmtId="167" fontId="9" fillId="0" borderId="4" xfId="0" applyNumberFormat="1" applyFont="1" applyFill="1" applyBorder="1" applyAlignment="1" applyProtection="1">
      <protection locked="0"/>
    </xf>
    <xf numFmtId="0" fontId="9" fillId="0" borderId="6" xfId="0" applyFont="1" applyBorder="1" applyProtection="1">
      <protection locked="0"/>
    </xf>
    <xf numFmtId="0" fontId="3" fillId="0" borderId="6" xfId="0" applyFont="1" applyBorder="1" applyProtection="1"/>
    <xf numFmtId="0" fontId="19" fillId="0" borderId="6" xfId="0" applyFont="1" applyBorder="1"/>
    <xf numFmtId="167" fontId="9" fillId="13" borderId="6" xfId="0" applyNumberFormat="1" applyFont="1" applyFill="1" applyBorder="1" applyProtection="1">
      <protection locked="0"/>
    </xf>
    <xf numFmtId="0" fontId="9" fillId="0" borderId="4" xfId="0" applyFont="1" applyBorder="1" applyProtection="1">
      <protection locked="0"/>
    </xf>
    <xf numFmtId="0" fontId="3" fillId="0" borderId="4" xfId="0" applyFont="1" applyBorder="1" applyProtection="1"/>
    <xf numFmtId="171" fontId="3" fillId="0" borderId="4" xfId="4" applyNumberFormat="1" applyFont="1" applyBorder="1" applyProtection="1"/>
    <xf numFmtId="171" fontId="3" fillId="0" borderId="6" xfId="4" applyNumberFormat="1" applyFont="1" applyBorder="1" applyProtection="1"/>
    <xf numFmtId="167" fontId="3" fillId="13" borderId="6" xfId="0" applyNumberFormat="1" applyFont="1" applyFill="1" applyBorder="1" applyProtection="1">
      <protection locked="0"/>
    </xf>
    <xf numFmtId="1" fontId="19" fillId="0" borderId="0" xfId="0" applyNumberFormat="1" applyFont="1" applyFill="1" applyBorder="1"/>
    <xf numFmtId="0" fontId="0" fillId="0" borderId="0" xfId="0" applyFont="1" applyAlignment="1">
      <alignment horizontal="left" vertical="center" wrapText="1" indent="4"/>
    </xf>
    <xf numFmtId="0" fontId="0" fillId="0" borderId="0" xfId="0" applyFont="1" applyAlignment="1">
      <alignment horizontal="left" vertical="center" indent="4"/>
    </xf>
    <xf numFmtId="0" fontId="2" fillId="0" borderId="26" xfId="0" applyFont="1" applyBorder="1"/>
    <xf numFmtId="0" fontId="85" fillId="0" borderId="29" xfId="0" applyFont="1" applyBorder="1" applyAlignment="1">
      <alignment horizontal="left"/>
    </xf>
    <xf numFmtId="0" fontId="0" fillId="0" borderId="0" xfId="0" applyFont="1" applyBorder="1"/>
    <xf numFmtId="0" fontId="0" fillId="0" borderId="29" xfId="0" applyFont="1" applyBorder="1" applyAlignment="1">
      <alignment horizontal="left" indent="2"/>
    </xf>
    <xf numFmtId="0" fontId="0" fillId="0" borderId="31" xfId="0" applyBorder="1"/>
    <xf numFmtId="0" fontId="0" fillId="0" borderId="3" xfId="0" applyFont="1" applyBorder="1"/>
    <xf numFmtId="0" fontId="0" fillId="13" borderId="0" xfId="0" applyFill="1" applyProtection="1">
      <protection locked="0"/>
    </xf>
    <xf numFmtId="0" fontId="0" fillId="0" borderId="0" xfId="0" applyFont="1" applyAlignment="1">
      <alignment horizontal="center" vertical="top"/>
    </xf>
    <xf numFmtId="49" fontId="0" fillId="0" borderId="0" xfId="0" applyNumberFormat="1" applyFont="1" applyAlignment="1">
      <alignment horizontal="center"/>
    </xf>
    <xf numFmtId="0" fontId="0" fillId="0" borderId="0" xfId="0" applyFont="1" applyAlignment="1">
      <alignment horizontal="center"/>
    </xf>
    <xf numFmtId="0" fontId="0" fillId="0" borderId="0" xfId="0" applyFont="1" applyAlignment="1"/>
    <xf numFmtId="0" fontId="9" fillId="0" borderId="0" xfId="0" applyFont="1" applyAlignment="1">
      <alignment vertical="top" wrapText="1"/>
    </xf>
    <xf numFmtId="0" fontId="9" fillId="0" borderId="0" xfId="0" applyFont="1" applyAlignment="1">
      <alignment vertical="top"/>
    </xf>
    <xf numFmtId="164" fontId="0" fillId="0" borderId="0" xfId="0" applyNumberFormat="1" applyAlignment="1">
      <alignment horizontal="right"/>
    </xf>
    <xf numFmtId="167" fontId="3" fillId="0" borderId="0" xfId="7" applyNumberFormat="1" applyFont="1" applyFill="1" applyAlignment="1" applyProtection="1">
      <alignment horizontal="right"/>
    </xf>
    <xf numFmtId="167" fontId="3" fillId="0" borderId="4" xfId="7" applyNumberFormat="1" applyFont="1" applyFill="1" applyBorder="1" applyAlignment="1" applyProtection="1">
      <alignment horizontal="right"/>
    </xf>
    <xf numFmtId="167" fontId="5" fillId="0" borderId="8" xfId="7" applyNumberFormat="1" applyFont="1" applyFill="1" applyBorder="1" applyAlignment="1" applyProtection="1">
      <alignment horizontal="right"/>
    </xf>
    <xf numFmtId="0" fontId="5" fillId="0" borderId="0" xfId="10" applyFont="1" applyFill="1" applyBorder="1" applyAlignment="1" applyProtection="1">
      <alignment horizontal="center"/>
    </xf>
    <xf numFmtId="0" fontId="22" fillId="3" borderId="2"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0" fillId="13" borderId="2" xfId="0" applyFill="1" applyBorder="1" applyAlignment="1" applyProtection="1">
      <alignment wrapText="1"/>
      <protection locked="0"/>
    </xf>
    <xf numFmtId="49" fontId="0" fillId="13" borderId="2" xfId="0" applyNumberFormat="1" applyFill="1" applyBorder="1" applyAlignment="1" applyProtection="1">
      <alignment horizontal="center"/>
      <protection locked="0"/>
    </xf>
    <xf numFmtId="4" fontId="0" fillId="13" borderId="2" xfId="0" applyNumberFormat="1" applyFill="1" applyBorder="1" applyProtection="1">
      <protection locked="0"/>
    </xf>
    <xf numFmtId="44" fontId="0" fillId="13" borderId="2" xfId="3" applyFont="1" applyFill="1" applyBorder="1" applyProtection="1">
      <protection locked="0"/>
    </xf>
    <xf numFmtId="44" fontId="0" fillId="0" borderId="2" xfId="3" applyFont="1" applyBorder="1"/>
    <xf numFmtId="44" fontId="0" fillId="0" borderId="2" xfId="3" applyFont="1" applyBorder="1" applyProtection="1">
      <protection locked="0"/>
    </xf>
    <xf numFmtId="39" fontId="0" fillId="0" borderId="0" xfId="2" applyNumberFormat="1" applyFont="1"/>
    <xf numFmtId="44" fontId="45" fillId="13" borderId="0" xfId="3" applyFont="1" applyFill="1" applyProtection="1">
      <protection locked="0"/>
    </xf>
    <xf numFmtId="0" fontId="40" fillId="0" borderId="0" xfId="0" applyFont="1"/>
    <xf numFmtId="0" fontId="45" fillId="0" borderId="0" xfId="0" applyFont="1" applyAlignment="1">
      <alignment horizontal="right"/>
    </xf>
    <xf numFmtId="44" fontId="53" fillId="0" borderId="0" xfId="0" applyNumberFormat="1" applyFont="1"/>
    <xf numFmtId="44" fontId="45" fillId="0" borderId="0" xfId="0" applyNumberFormat="1" applyFont="1"/>
    <xf numFmtId="10" fontId="45" fillId="13" borderId="0" xfId="4" applyNumberFormat="1" applyFont="1" applyFill="1"/>
    <xf numFmtId="44" fontId="53" fillId="0" borderId="0" xfId="3" applyFont="1"/>
    <xf numFmtId="0" fontId="91" fillId="0" borderId="0" xfId="0" applyFont="1"/>
    <xf numFmtId="164" fontId="0" fillId="0" borderId="0" xfId="0" applyNumberFormat="1" applyFont="1" applyAlignment="1" applyProtection="1">
      <alignment horizontal="center"/>
    </xf>
    <xf numFmtId="164" fontId="0" fillId="0" borderId="0" xfId="0" applyNumberFormat="1" applyFont="1" applyAlignment="1" applyProtection="1">
      <alignment horizontal="center" vertical="top"/>
    </xf>
    <xf numFmtId="164" fontId="9" fillId="0" borderId="0" xfId="0" applyNumberFormat="1" applyFont="1" applyAlignment="1" applyProtection="1">
      <alignment horizontal="center" vertical="top"/>
    </xf>
    <xf numFmtId="0" fontId="0" fillId="0" borderId="0" xfId="0" applyFont="1" applyAlignment="1" applyProtection="1">
      <alignment wrapText="1"/>
    </xf>
    <xf numFmtId="0" fontId="9" fillId="0" borderId="0" xfId="0" applyFont="1" applyAlignment="1" applyProtection="1">
      <alignment horizontal="left"/>
    </xf>
    <xf numFmtId="0" fontId="9" fillId="0" borderId="0" xfId="0" applyFont="1" applyAlignment="1" applyProtection="1">
      <alignment horizontal="left" wrapText="1"/>
    </xf>
    <xf numFmtId="0" fontId="9" fillId="0" borderId="0" xfId="0" applyFont="1" applyAlignment="1" applyProtection="1">
      <alignment horizontal="justify"/>
    </xf>
    <xf numFmtId="0" fontId="0" fillId="0" borderId="0" xfId="0" applyFont="1" applyAlignment="1" applyProtection="1"/>
    <xf numFmtId="0" fontId="9" fillId="0" borderId="0" xfId="0" applyFont="1" applyAlignment="1" applyProtection="1">
      <alignment horizontal="left" vertical="top" wrapText="1"/>
    </xf>
    <xf numFmtId="167" fontId="19" fillId="0" borderId="0" xfId="0" applyNumberFormat="1" applyFont="1" applyFill="1"/>
    <xf numFmtId="167" fontId="26" fillId="0" borderId="0" xfId="0" applyNumberFormat="1" applyFont="1" applyFill="1"/>
    <xf numFmtId="164" fontId="16" fillId="0" borderId="0" xfId="0" applyNumberFormat="1" applyFont="1" applyFill="1"/>
    <xf numFmtId="0" fontId="10" fillId="0" borderId="0" xfId="0" applyFont="1" applyAlignment="1" applyProtection="1">
      <alignment horizontal="right"/>
    </xf>
    <xf numFmtId="0" fontId="2" fillId="0" borderId="0" xfId="0" applyFont="1" applyAlignment="1" applyProtection="1">
      <alignment horizontal="center"/>
    </xf>
    <xf numFmtId="167" fontId="7" fillId="0" borderId="0" xfId="0" applyNumberFormat="1" applyFont="1" applyFill="1" applyBorder="1" applyProtection="1"/>
    <xf numFmtId="0" fontId="7" fillId="0" borderId="0" xfId="0" applyNumberFormat="1" applyFont="1" applyFill="1" applyBorder="1" applyProtection="1"/>
    <xf numFmtId="167" fontId="0" fillId="0" borderId="0" xfId="0" applyNumberFormat="1" applyFont="1" applyFill="1" applyProtection="1"/>
    <xf numFmtId="0" fontId="0" fillId="0" borderId="0" xfId="0" applyFont="1" applyFill="1" applyProtection="1"/>
    <xf numFmtId="167" fontId="2" fillId="0" borderId="0" xfId="0" applyNumberFormat="1" applyFont="1" applyFill="1" applyBorder="1" applyProtection="1"/>
    <xf numFmtId="167" fontId="0" fillId="0" borderId="27" xfId="0" applyNumberFormat="1" applyFont="1" applyFill="1" applyBorder="1" applyProtection="1"/>
    <xf numFmtId="167" fontId="2" fillId="0" borderId="16" xfId="0" applyNumberFormat="1" applyFont="1" applyBorder="1" applyProtection="1"/>
    <xf numFmtId="4" fontId="0" fillId="0" borderId="14" xfId="0" applyNumberFormat="1" applyBorder="1"/>
    <xf numFmtId="0" fontId="3" fillId="0" borderId="0" xfId="10" applyFont="1" applyFill="1"/>
    <xf numFmtId="167" fontId="3" fillId="0" borderId="0" xfId="10" applyNumberFormat="1" applyFont="1" applyFill="1"/>
    <xf numFmtId="0" fontId="3" fillId="0" borderId="9" xfId="10" applyFont="1" applyFill="1" applyBorder="1"/>
    <xf numFmtId="0" fontId="3" fillId="0" borderId="10" xfId="10" applyFont="1" applyFill="1" applyBorder="1"/>
    <xf numFmtId="0" fontId="3" fillId="0" borderId="2" xfId="10" applyFont="1" applyFill="1" applyBorder="1"/>
    <xf numFmtId="0" fontId="3" fillId="0" borderId="5" xfId="10" applyFont="1" applyFill="1" applyBorder="1"/>
    <xf numFmtId="0" fontId="3" fillId="0" borderId="7" xfId="10" applyFont="1" applyFill="1" applyBorder="1"/>
    <xf numFmtId="42" fontId="5" fillId="0" borderId="0" xfId="7" applyNumberFormat="1" applyFont="1" applyFill="1" applyBorder="1" applyAlignment="1">
      <alignment horizontal="right"/>
    </xf>
    <xf numFmtId="10" fontId="3" fillId="0" borderId="4" xfId="10" applyNumberFormat="1" applyFont="1" applyFill="1" applyBorder="1"/>
    <xf numFmtId="171" fontId="3" fillId="0" borderId="0" xfId="8" applyNumberFormat="1" applyFont="1" applyFill="1" applyBorder="1"/>
    <xf numFmtId="0" fontId="5" fillId="0" borderId="5" xfId="10" applyFont="1" applyFill="1" applyBorder="1"/>
    <xf numFmtId="0" fontId="3" fillId="0" borderId="6" xfId="10" applyFont="1" applyFill="1" applyBorder="1"/>
    <xf numFmtId="42" fontId="5" fillId="0" borderId="6" xfId="7" applyNumberFormat="1" applyFont="1" applyFill="1" applyBorder="1" applyAlignment="1"/>
    <xf numFmtId="0" fontId="5" fillId="0" borderId="0" xfId="10" applyFont="1" applyFill="1" applyBorder="1"/>
    <xf numFmtId="0" fontId="3" fillId="0" borderId="0" xfId="10" applyFont="1" applyFill="1" applyBorder="1"/>
    <xf numFmtId="167" fontId="3" fillId="0" borderId="0" xfId="10" applyNumberFormat="1" applyFont="1" applyFill="1" applyBorder="1"/>
    <xf numFmtId="0" fontId="3" fillId="0" borderId="0" xfId="10" applyFont="1" applyFill="1" applyBorder="1" applyAlignment="1">
      <alignment horizontal="left" indent="1"/>
    </xf>
    <xf numFmtId="39" fontId="3" fillId="0" borderId="7" xfId="10" applyNumberFormat="1" applyFont="1" applyFill="1" applyBorder="1"/>
    <xf numFmtId="0" fontId="3" fillId="0" borderId="0" xfId="10" applyFont="1" applyFill="1" applyAlignment="1">
      <alignment horizontal="center"/>
    </xf>
    <xf numFmtId="49" fontId="3" fillId="0" borderId="0" xfId="10" applyNumberFormat="1" applyFont="1" applyFill="1"/>
    <xf numFmtId="6" fontId="3" fillId="0" borderId="0" xfId="10" applyNumberFormat="1" applyFont="1" applyFill="1"/>
    <xf numFmtId="42" fontId="3" fillId="0" borderId="2" xfId="3" applyNumberFormat="1" applyFont="1" applyFill="1" applyBorder="1"/>
    <xf numFmtId="6" fontId="3" fillId="0" borderId="0" xfId="10" applyNumberFormat="1" applyFont="1" applyFill="1" applyBorder="1"/>
    <xf numFmtId="0" fontId="5" fillId="0" borderId="0" xfId="10" applyFont="1" applyFill="1" applyAlignment="1">
      <alignment horizontal="left" indent="2"/>
    </xf>
    <xf numFmtId="167" fontId="3" fillId="0" borderId="0" xfId="10" applyNumberFormat="1" applyFont="1" applyFill="1" applyAlignment="1">
      <alignment horizontal="right"/>
    </xf>
    <xf numFmtId="6" fontId="3" fillId="0" borderId="0" xfId="10" applyNumberFormat="1" applyFont="1" applyFill="1" applyBorder="1" applyAlignment="1"/>
    <xf numFmtId="42" fontId="3" fillId="0" borderId="0" xfId="3" applyNumberFormat="1" applyFont="1" applyFill="1" applyBorder="1"/>
    <xf numFmtId="0" fontId="5" fillId="0" borderId="5" xfId="10" applyFont="1" applyFill="1" applyBorder="1" applyAlignment="1">
      <alignment horizontal="left" indent="2"/>
    </xf>
    <xf numFmtId="42" fontId="3" fillId="0" borderId="6" xfId="3" applyNumberFormat="1" applyFont="1" applyFill="1" applyBorder="1"/>
    <xf numFmtId="6" fontId="3" fillId="0" borderId="6" xfId="10" applyNumberFormat="1" applyFont="1" applyFill="1" applyBorder="1" applyAlignment="1"/>
    <xf numFmtId="167" fontId="5" fillId="0" borderId="7" xfId="7" applyNumberFormat="1" applyFont="1" applyFill="1" applyBorder="1" applyAlignment="1">
      <alignment horizontal="right"/>
    </xf>
    <xf numFmtId="167" fontId="3" fillId="0" borderId="0" xfId="7" applyNumberFormat="1" applyFont="1" applyFill="1" applyAlignment="1">
      <alignment horizontal="right"/>
    </xf>
    <xf numFmtId="167" fontId="5" fillId="0" borderId="0" xfId="7" applyNumberFormat="1" applyFont="1" applyFill="1" applyAlignment="1">
      <alignment horizontal="right"/>
    </xf>
    <xf numFmtId="167" fontId="5" fillId="0" borderId="4" xfId="7" applyNumberFormat="1" applyFont="1" applyFill="1" applyBorder="1" applyAlignment="1">
      <alignment horizontal="right"/>
    </xf>
    <xf numFmtId="42" fontId="3" fillId="0" borderId="4" xfId="3" applyNumberFormat="1" applyFont="1" applyFill="1" applyBorder="1" applyAlignment="1" applyProtection="1"/>
    <xf numFmtId="170" fontId="3" fillId="0" borderId="4" xfId="3" applyNumberFormat="1" applyFont="1" applyFill="1" applyBorder="1" applyAlignment="1" applyProtection="1">
      <alignment horizontal="center"/>
    </xf>
    <xf numFmtId="0" fontId="5" fillId="0" borderId="0" xfId="0" applyFont="1" applyAlignment="1" applyProtection="1">
      <alignment horizontal="right"/>
    </xf>
    <xf numFmtId="0" fontId="5" fillId="0" borderId="16" xfId="10" applyFont="1" applyFill="1" applyBorder="1" applyAlignment="1" applyProtection="1">
      <alignment horizontal="center"/>
    </xf>
    <xf numFmtId="0" fontId="33" fillId="0" borderId="0" xfId="0" applyFont="1" applyFill="1" applyBorder="1" applyAlignment="1" applyProtection="1">
      <alignment vertical="center"/>
    </xf>
    <xf numFmtId="0" fontId="92" fillId="0" borderId="0" xfId="0" applyFont="1" applyFill="1" applyBorder="1" applyProtection="1"/>
    <xf numFmtId="0" fontId="92" fillId="0" borderId="0" xfId="0" applyFont="1" applyBorder="1" applyProtection="1"/>
    <xf numFmtId="0" fontId="93" fillId="0" borderId="0" xfId="0" applyFont="1" applyBorder="1" applyProtection="1"/>
    <xf numFmtId="0" fontId="0" fillId="0" borderId="27" xfId="0" applyFont="1" applyBorder="1"/>
    <xf numFmtId="0" fontId="2" fillId="0" borderId="29" xfId="0" applyFont="1" applyBorder="1" applyAlignment="1">
      <alignment horizontal="left" vertical="top" wrapText="1"/>
    </xf>
    <xf numFmtId="0" fontId="2" fillId="0" borderId="0" xfId="0" applyFont="1" applyBorder="1" applyAlignment="1">
      <alignment horizontal="left" vertical="top" wrapText="1"/>
    </xf>
    <xf numFmtId="0" fontId="2" fillId="0" borderId="30" xfId="0" applyFont="1" applyBorder="1" applyAlignment="1">
      <alignment horizontal="left" vertical="top" wrapText="1"/>
    </xf>
    <xf numFmtId="0" fontId="85" fillId="0" borderId="0" xfId="0" applyFont="1" applyBorder="1" applyAlignment="1">
      <alignment horizontal="left"/>
    </xf>
    <xf numFmtId="0" fontId="20" fillId="0" borderId="29" xfId="0" applyFont="1" applyBorder="1" applyAlignment="1">
      <alignment horizontal="left"/>
    </xf>
    <xf numFmtId="0" fontId="0" fillId="0" borderId="0" xfId="0" applyFont="1" applyBorder="1" applyAlignment="1">
      <alignment horizontal="left" indent="1"/>
    </xf>
    <xf numFmtId="0" fontId="0" fillId="0" borderId="29" xfId="0" applyFont="1" applyBorder="1" applyAlignment="1">
      <alignment horizontal="left" indent="1"/>
    </xf>
    <xf numFmtId="0" fontId="20" fillId="0" borderId="0" xfId="0" applyFont="1" applyBorder="1" applyAlignment="1">
      <alignment horizontal="left"/>
    </xf>
    <xf numFmtId="0" fontId="20" fillId="0" borderId="29" xfId="0" applyFont="1" applyBorder="1" applyAlignment="1">
      <alignment horizontal="left" indent="1"/>
    </xf>
    <xf numFmtId="0" fontId="0" fillId="0" borderId="31" xfId="0" applyFont="1" applyBorder="1" applyAlignment="1">
      <alignment horizontal="left" indent="2"/>
    </xf>
    <xf numFmtId="0" fontId="0" fillId="0" borderId="3" xfId="0" applyFont="1" applyBorder="1" applyAlignment="1">
      <alignment horizontal="left" indent="1"/>
    </xf>
    <xf numFmtId="0" fontId="0" fillId="0" borderId="31" xfId="0" applyFont="1" applyBorder="1" applyAlignment="1">
      <alignment horizontal="left" indent="1"/>
    </xf>
    <xf numFmtId="49" fontId="0" fillId="0" borderId="22" xfId="0" applyNumberFormat="1" applyBorder="1"/>
    <xf numFmtId="49" fontId="0" fillId="0" borderId="18" xfId="0" applyNumberFormat="1" applyBorder="1"/>
    <xf numFmtId="0" fontId="3" fillId="0" borderId="2" xfId="3" applyNumberFormat="1" applyFont="1" applyFill="1" applyBorder="1"/>
    <xf numFmtId="0" fontId="12" fillId="0" borderId="0" xfId="1" applyFont="1" applyAlignment="1">
      <alignment horizontal="center"/>
    </xf>
    <xf numFmtId="0" fontId="9" fillId="0" borderId="0" xfId="1" applyFont="1" applyFill="1" applyAlignment="1">
      <alignment horizontal="left"/>
    </xf>
    <xf numFmtId="0" fontId="13" fillId="0" borderId="0" xfId="1" applyFont="1" applyAlignment="1">
      <alignment horizontal="left" vertical="top" wrapText="1"/>
    </xf>
    <xf numFmtId="0" fontId="9" fillId="0" borderId="0" xfId="1" applyFont="1" applyAlignment="1" applyProtection="1">
      <alignment horizontal="left" vertical="top" wrapText="1"/>
    </xf>
    <xf numFmtId="0" fontId="60" fillId="0" borderId="0" xfId="1" applyFont="1" applyAlignment="1" applyProtection="1">
      <alignment horizontal="center"/>
    </xf>
    <xf numFmtId="0" fontId="0" fillId="13" borderId="0" xfId="0" applyFill="1" applyBorder="1" applyAlignment="1" applyProtection="1">
      <alignment horizontal="left" vertical="top" wrapText="1"/>
      <protection locked="0"/>
    </xf>
    <xf numFmtId="0" fontId="0" fillId="13" borderId="4" xfId="0" applyFill="1" applyBorder="1" applyAlignment="1" applyProtection="1">
      <alignment horizontal="left" vertical="top" wrapText="1"/>
      <protection locked="0"/>
    </xf>
    <xf numFmtId="0" fontId="2" fillId="13" borderId="4" xfId="0" applyFont="1" applyFill="1" applyBorder="1" applyAlignment="1" applyProtection="1">
      <alignment horizontal="left" vertical="top" wrapText="1"/>
      <protection locked="0"/>
    </xf>
    <xf numFmtId="0" fontId="0" fillId="13" borderId="8" xfId="0" applyFill="1" applyBorder="1" applyAlignment="1" applyProtection="1">
      <alignment horizontal="left" vertical="top" wrapText="1"/>
      <protection locked="0"/>
    </xf>
    <xf numFmtId="49" fontId="9" fillId="13" borderId="4" xfId="0" applyNumberFormat="1" applyFont="1" applyFill="1" applyBorder="1" applyAlignment="1" applyProtection="1">
      <alignment horizontal="left"/>
      <protection locked="0"/>
    </xf>
    <xf numFmtId="0" fontId="9" fillId="13" borderId="4" xfId="0" applyFont="1" applyFill="1" applyBorder="1" applyAlignment="1" applyProtection="1">
      <alignment horizontal="left"/>
      <protection locked="0"/>
    </xf>
    <xf numFmtId="49" fontId="0" fillId="13" borderId="4" xfId="0" applyNumberFormat="1" applyFill="1" applyBorder="1" applyAlignment="1" applyProtection="1">
      <alignment horizontal="left"/>
      <protection locked="0"/>
    </xf>
    <xf numFmtId="0" fontId="0" fillId="0" borderId="0" xfId="0" applyAlignment="1">
      <alignment horizontal="center" wrapText="1"/>
    </xf>
    <xf numFmtId="0" fontId="68" fillId="0" borderId="0" xfId="0" applyFont="1" applyAlignment="1">
      <alignment horizontal="left" vertical="center" wrapText="1"/>
    </xf>
    <xf numFmtId="0" fontId="9" fillId="13" borderId="6" xfId="0" applyFont="1" applyFill="1" applyBorder="1" applyAlignment="1" applyProtection="1">
      <alignment horizontal="left"/>
      <protection locked="0"/>
    </xf>
    <xf numFmtId="0" fontId="19" fillId="13" borderId="5" xfId="0" applyFont="1" applyFill="1" applyBorder="1" applyAlignment="1" applyProtection="1">
      <alignment horizontal="left" vertical="top" wrapText="1"/>
      <protection locked="0"/>
    </xf>
    <xf numFmtId="0" fontId="19" fillId="13" borderId="6" xfId="0" applyFont="1" applyFill="1" applyBorder="1" applyAlignment="1" applyProtection="1">
      <alignment horizontal="left" vertical="top" wrapText="1"/>
      <protection locked="0"/>
    </xf>
    <xf numFmtId="0" fontId="19" fillId="13" borderId="7" xfId="0" applyFont="1" applyFill="1" applyBorder="1" applyAlignment="1" applyProtection="1">
      <alignment horizontal="left" vertical="top" wrapText="1"/>
      <protection locked="0"/>
    </xf>
    <xf numFmtId="0" fontId="9" fillId="13" borderId="6" xfId="0" applyFont="1" applyFill="1" applyBorder="1" applyAlignment="1" applyProtection="1">
      <protection locked="0"/>
    </xf>
    <xf numFmtId="174" fontId="9" fillId="13" borderId="4" xfId="0" applyNumberFormat="1" applyFont="1" applyFill="1" applyBorder="1" applyAlignment="1" applyProtection="1">
      <alignment horizontal="left"/>
      <protection locked="0"/>
    </xf>
    <xf numFmtId="0" fontId="48" fillId="0" borderId="11" xfId="0" applyFont="1" applyBorder="1" applyAlignment="1" applyProtection="1">
      <alignment horizontal="left"/>
    </xf>
    <xf numFmtId="0" fontId="48" fillId="0" borderId="0" xfId="0" applyFont="1" applyBorder="1" applyAlignment="1" applyProtection="1">
      <alignment horizontal="left"/>
    </xf>
    <xf numFmtId="0" fontId="48" fillId="0" borderId="12" xfId="0" applyFont="1" applyBorder="1" applyAlignment="1" applyProtection="1">
      <alignment horizontal="left"/>
    </xf>
    <xf numFmtId="0" fontId="48" fillId="0" borderId="5" xfId="0" applyFont="1" applyBorder="1" applyAlignment="1" applyProtection="1">
      <alignment horizontal="left" vertical="top"/>
    </xf>
    <xf numFmtId="0" fontId="48" fillId="0" borderId="6" xfId="0" applyFont="1" applyBorder="1" applyAlignment="1" applyProtection="1">
      <alignment horizontal="left" vertical="top"/>
    </xf>
    <xf numFmtId="0" fontId="48" fillId="0" borderId="7" xfId="0" applyFont="1" applyBorder="1" applyAlignment="1" applyProtection="1">
      <alignment horizontal="left" vertical="top"/>
    </xf>
    <xf numFmtId="0" fontId="48" fillId="0" borderId="2" xfId="0" applyFont="1" applyBorder="1" applyAlignment="1" applyProtection="1">
      <alignment horizontal="left" vertical="top" wrapText="1"/>
    </xf>
    <xf numFmtId="0" fontId="48" fillId="0" borderId="9" xfId="0" applyFont="1" applyBorder="1" applyAlignment="1" applyProtection="1">
      <alignment horizontal="left"/>
    </xf>
    <xf numFmtId="0" fontId="48" fillId="0" borderId="8" xfId="0" applyFont="1" applyBorder="1" applyAlignment="1" applyProtection="1">
      <alignment horizontal="left"/>
    </xf>
    <xf numFmtId="0" fontId="48" fillId="0" borderId="10" xfId="0" applyFont="1" applyBorder="1" applyAlignment="1" applyProtection="1">
      <alignment horizontal="left"/>
    </xf>
    <xf numFmtId="0" fontId="7" fillId="13" borderId="5" xfId="0" applyFont="1" applyFill="1" applyBorder="1" applyAlignment="1" applyProtection="1">
      <protection locked="0"/>
    </xf>
    <xf numFmtId="0" fontId="7" fillId="13" borderId="7" xfId="0" applyFont="1" applyFill="1" applyBorder="1" applyAlignment="1" applyProtection="1">
      <protection locked="0"/>
    </xf>
    <xf numFmtId="167" fontId="9" fillId="13" borderId="5" xfId="3" applyNumberFormat="1" applyFont="1" applyFill="1" applyBorder="1" applyAlignment="1" applyProtection="1">
      <alignment horizontal="right"/>
      <protection locked="0"/>
    </xf>
    <xf numFmtId="167" fontId="9" fillId="13" borderId="7" xfId="3" applyNumberFormat="1" applyFont="1" applyFill="1" applyBorder="1" applyAlignment="1" applyProtection="1">
      <alignment horizontal="right"/>
      <protection locked="0"/>
    </xf>
    <xf numFmtId="167" fontId="9" fillId="12" borderId="5" xfId="3" applyNumberFormat="1" applyFont="1" applyFill="1" applyBorder="1" applyAlignment="1" applyProtection="1">
      <alignment horizontal="right"/>
    </xf>
    <xf numFmtId="167" fontId="9" fillId="12" borderId="7" xfId="3" applyNumberFormat="1" applyFont="1" applyFill="1" applyBorder="1" applyAlignment="1" applyProtection="1">
      <alignment horizontal="right"/>
    </xf>
    <xf numFmtId="0" fontId="22" fillId="3" borderId="5" xfId="0" applyFont="1" applyFill="1" applyBorder="1" applyAlignment="1">
      <alignment horizontal="center" wrapText="1"/>
    </xf>
    <xf numFmtId="0" fontId="22" fillId="3" borderId="7" xfId="0" applyFont="1" applyFill="1" applyBorder="1" applyAlignment="1">
      <alignment horizontal="center" wrapText="1"/>
    </xf>
    <xf numFmtId="167" fontId="79" fillId="0" borderId="0" xfId="0" applyNumberFormat="1" applyFont="1" applyBorder="1" applyAlignment="1">
      <alignment horizontal="right"/>
    </xf>
    <xf numFmtId="0" fontId="22" fillId="3" borderId="9" xfId="0" applyFont="1" applyFill="1" applyBorder="1" applyAlignment="1">
      <alignment horizontal="center" wrapText="1"/>
    </xf>
    <xf numFmtId="0" fontId="22" fillId="3" borderId="10" xfId="0" applyFont="1" applyFill="1" applyBorder="1" applyAlignment="1">
      <alignment horizontal="center" wrapText="1"/>
    </xf>
    <xf numFmtId="0" fontId="7" fillId="13" borderId="5" xfId="0" applyFont="1" applyFill="1" applyBorder="1" applyAlignment="1" applyProtection="1">
      <alignment horizontal="left"/>
      <protection locked="0"/>
    </xf>
    <xf numFmtId="0" fontId="7" fillId="13" borderId="7" xfId="0" applyFont="1" applyFill="1" applyBorder="1" applyAlignment="1" applyProtection="1">
      <alignment horizontal="left"/>
      <protection locked="0"/>
    </xf>
    <xf numFmtId="0" fontId="22" fillId="3" borderId="6" xfId="0" applyFont="1" applyFill="1" applyBorder="1" applyAlignment="1">
      <alignment horizontal="center" wrapText="1"/>
    </xf>
    <xf numFmtId="0" fontId="9" fillId="13" borderId="2" xfId="0" applyNumberFormat="1" applyFont="1" applyFill="1" applyBorder="1" applyAlignment="1" applyProtection="1">
      <alignment horizontal="left"/>
      <protection locked="0"/>
    </xf>
    <xf numFmtId="0" fontId="72" fillId="0" borderId="11" xfId="0" applyFont="1" applyBorder="1" applyAlignment="1">
      <alignment horizontal="left" vertical="top" wrapText="1"/>
    </xf>
    <xf numFmtId="0" fontId="7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165" fontId="72" fillId="0" borderId="29" xfId="0" applyNumberFormat="1" applyFont="1" applyBorder="1" applyAlignment="1">
      <alignment horizontal="left" vertical="top" wrapText="1" indent="1"/>
    </xf>
    <xf numFmtId="165" fontId="72" fillId="0" borderId="0" xfId="0" applyNumberFormat="1" applyFont="1" applyAlignment="1">
      <alignment horizontal="left" vertical="top" wrapText="1" indent="1"/>
    </xf>
    <xf numFmtId="0" fontId="0" fillId="13" borderId="5" xfId="0" applyFont="1" applyFill="1" applyBorder="1" applyAlignment="1" applyProtection="1">
      <alignment horizontal="left"/>
      <protection locked="0"/>
    </xf>
    <xf numFmtId="0" fontId="0" fillId="13" borderId="6" xfId="0" applyFont="1" applyFill="1" applyBorder="1" applyAlignment="1" applyProtection="1">
      <alignment horizontal="left"/>
      <protection locked="0"/>
    </xf>
    <xf numFmtId="0" fontId="0" fillId="13" borderId="7" xfId="0" applyFont="1" applyFill="1" applyBorder="1" applyAlignment="1" applyProtection="1">
      <alignment horizontal="left"/>
      <protection locked="0"/>
    </xf>
    <xf numFmtId="164" fontId="9" fillId="13" borderId="4" xfId="0" applyNumberFormat="1" applyFont="1" applyFill="1" applyBorder="1" applyAlignment="1" applyProtection="1">
      <alignment horizontal="left" vertical="top"/>
      <protection locked="0"/>
    </xf>
    <xf numFmtId="164" fontId="13" fillId="0" borderId="0" xfId="0" applyNumberFormat="1" applyFont="1" applyAlignment="1" applyProtection="1">
      <alignment horizontal="left" wrapText="1"/>
    </xf>
    <xf numFmtId="0" fontId="21" fillId="0" borderId="0" xfId="0" applyFont="1" applyBorder="1" applyAlignment="1">
      <alignment horizontal="left" vertical="top" wrapText="1"/>
    </xf>
    <xf numFmtId="174" fontId="9" fillId="13" borderId="4" xfId="0" applyNumberFormat="1" applyFont="1" applyFill="1" applyBorder="1" applyAlignment="1" applyProtection="1">
      <alignment horizontal="center"/>
      <protection locked="0"/>
    </xf>
    <xf numFmtId="0" fontId="0" fillId="13" borderId="9" xfId="0" applyFont="1" applyFill="1" applyBorder="1" applyAlignment="1" applyProtection="1">
      <alignment horizontal="left" vertical="top" wrapText="1"/>
      <protection locked="0"/>
    </xf>
    <xf numFmtId="0" fontId="0" fillId="13" borderId="8" xfId="0" applyFont="1" applyFill="1" applyBorder="1" applyAlignment="1" applyProtection="1">
      <alignment horizontal="left" vertical="top" wrapText="1"/>
      <protection locked="0"/>
    </xf>
    <xf numFmtId="0" fontId="0" fillId="13" borderId="10" xfId="0" applyFont="1" applyFill="1" applyBorder="1" applyAlignment="1" applyProtection="1">
      <alignment horizontal="left" vertical="top" wrapText="1"/>
      <protection locked="0"/>
    </xf>
    <xf numFmtId="0" fontId="0" fillId="13" borderId="11" xfId="0" applyFont="1" applyFill="1" applyBorder="1" applyAlignment="1" applyProtection="1">
      <alignment horizontal="left" vertical="top" wrapText="1"/>
      <protection locked="0"/>
    </xf>
    <xf numFmtId="0" fontId="0" fillId="13" borderId="0" xfId="0" applyFont="1" applyFill="1" applyBorder="1" applyAlignment="1" applyProtection="1">
      <alignment horizontal="left" vertical="top" wrapText="1"/>
      <protection locked="0"/>
    </xf>
    <xf numFmtId="0" fontId="0" fillId="13" borderId="12" xfId="0" applyFont="1" applyFill="1" applyBorder="1" applyAlignment="1" applyProtection="1">
      <alignment horizontal="left" vertical="top" wrapText="1"/>
      <protection locked="0"/>
    </xf>
    <xf numFmtId="0" fontId="0" fillId="13" borderId="13" xfId="0" applyFont="1" applyFill="1" applyBorder="1" applyAlignment="1" applyProtection="1">
      <alignment horizontal="left" vertical="top" wrapText="1"/>
      <protection locked="0"/>
    </xf>
    <xf numFmtId="0" fontId="0" fillId="13" borderId="4" xfId="0" applyFont="1" applyFill="1" applyBorder="1" applyAlignment="1" applyProtection="1">
      <alignment horizontal="left" vertical="top" wrapText="1"/>
      <protection locked="0"/>
    </xf>
    <xf numFmtId="0" fontId="0" fillId="13" borderId="14" xfId="0" applyFont="1" applyFill="1" applyBorder="1" applyAlignment="1" applyProtection="1">
      <alignment horizontal="left" vertical="top" wrapText="1"/>
      <protection locked="0"/>
    </xf>
    <xf numFmtId="49" fontId="9" fillId="13" borderId="6" xfId="0" applyNumberFormat="1" applyFont="1" applyFill="1" applyBorder="1" applyAlignment="1" applyProtection="1">
      <alignment horizontal="left"/>
      <protection locked="0"/>
    </xf>
    <xf numFmtId="166" fontId="9" fillId="13" borderId="4" xfId="0" applyNumberFormat="1" applyFont="1" applyFill="1" applyBorder="1" applyAlignment="1" applyProtection="1">
      <alignment horizontal="left"/>
      <protection locked="0"/>
    </xf>
    <xf numFmtId="166" fontId="7" fillId="2" borderId="4" xfId="0" applyNumberFormat="1" applyFont="1" applyFill="1" applyBorder="1" applyAlignment="1" applyProtection="1">
      <protection locked="0"/>
    </xf>
    <xf numFmtId="164" fontId="7" fillId="2" borderId="4" xfId="0" applyNumberFormat="1" applyFont="1" applyFill="1" applyBorder="1" applyAlignment="1" applyProtection="1">
      <alignment horizontal="left"/>
      <protection locked="0"/>
    </xf>
    <xf numFmtId="164" fontId="0" fillId="0" borderId="0" xfId="0" applyNumberFormat="1" applyAlignment="1">
      <alignment horizontal="right"/>
    </xf>
    <xf numFmtId="167" fontId="9" fillId="13" borderId="6" xfId="0" applyNumberFormat="1" applyFont="1" applyFill="1" applyBorder="1" applyAlignment="1" applyProtection="1">
      <alignment horizontal="right"/>
      <protection locked="0"/>
    </xf>
    <xf numFmtId="165" fontId="9" fillId="13" borderId="4" xfId="3" applyNumberFormat="1" applyFont="1" applyFill="1" applyBorder="1" applyAlignment="1" applyProtection="1">
      <alignment horizontal="right"/>
      <protection locked="0"/>
    </xf>
    <xf numFmtId="0" fontId="0" fillId="13" borderId="4" xfId="0" applyFill="1" applyBorder="1" applyAlignment="1" applyProtection="1">
      <alignment horizontal="center" vertical="top" wrapText="1"/>
      <protection locked="0"/>
    </xf>
    <xf numFmtId="0" fontId="0" fillId="13" borderId="9" xfId="0" applyFill="1" applyBorder="1" applyAlignment="1" applyProtection="1">
      <alignment horizontal="left" vertical="top" wrapText="1"/>
      <protection locked="0"/>
    </xf>
    <xf numFmtId="0" fontId="0" fillId="13" borderId="10"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0" fontId="0" fillId="13" borderId="14" xfId="0" applyFill="1" applyBorder="1" applyAlignment="1" applyProtection="1">
      <alignment horizontal="left" vertical="top" wrapText="1"/>
      <protection locked="0"/>
    </xf>
    <xf numFmtId="0" fontId="0" fillId="13" borderId="11" xfId="0" applyFill="1" applyBorder="1" applyAlignment="1" applyProtection="1">
      <alignment horizontal="left" vertical="top" wrapText="1"/>
      <protection locked="0"/>
    </xf>
    <xf numFmtId="0" fontId="0" fillId="13" borderId="12" xfId="0" applyFill="1" applyBorder="1" applyAlignment="1" applyProtection="1">
      <alignment horizontal="left" vertical="top" wrapText="1"/>
      <protection locked="0"/>
    </xf>
    <xf numFmtId="165" fontId="9" fillId="13" borderId="6" xfId="0" applyNumberFormat="1" applyFont="1" applyFill="1" applyBorder="1" applyAlignment="1" applyProtection="1">
      <alignment horizontal="right"/>
      <protection locked="0"/>
    </xf>
    <xf numFmtId="165" fontId="9" fillId="13" borderId="4" xfId="0" applyNumberFormat="1" applyFont="1" applyFill="1" applyBorder="1" applyAlignment="1" applyProtection="1">
      <protection locked="0"/>
    </xf>
    <xf numFmtId="165" fontId="9" fillId="13" borderId="4" xfId="0" applyNumberFormat="1" applyFont="1" applyFill="1" applyBorder="1" applyAlignment="1" applyProtection="1">
      <alignment horizontal="right"/>
      <protection locked="0"/>
    </xf>
    <xf numFmtId="167" fontId="9" fillId="13" borderId="4" xfId="0" applyNumberFormat="1" applyFont="1" applyFill="1" applyBorder="1" applyAlignment="1" applyProtection="1">
      <alignment horizontal="right"/>
      <protection locked="0"/>
    </xf>
    <xf numFmtId="0" fontId="0" fillId="13" borderId="13" xfId="0" applyFill="1" applyBorder="1" applyAlignment="1" applyProtection="1">
      <alignment horizontal="left" vertical="top"/>
      <protection locked="0"/>
    </xf>
    <xf numFmtId="0" fontId="0" fillId="13" borderId="4"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0" fontId="72" fillId="0" borderId="0" xfId="0" applyFont="1" applyAlignment="1">
      <alignment horizontal="center" vertical="top" wrapText="1"/>
    </xf>
    <xf numFmtId="0" fontId="0" fillId="13" borderId="4" xfId="0" applyFill="1" applyBorder="1" applyAlignment="1" applyProtection="1">
      <alignment horizontal="left"/>
      <protection locked="0"/>
    </xf>
    <xf numFmtId="0" fontId="0" fillId="13" borderId="4" xfId="0" applyFill="1" applyBorder="1" applyAlignment="1" applyProtection="1">
      <alignment horizontal="center"/>
      <protection locked="0"/>
    </xf>
    <xf numFmtId="49" fontId="0" fillId="13" borderId="4" xfId="0" applyNumberFormat="1" applyFill="1" applyBorder="1" applyProtection="1">
      <protection locked="0"/>
    </xf>
    <xf numFmtId="0" fontId="42" fillId="0" borderId="11" xfId="0" applyFont="1" applyBorder="1" applyAlignment="1">
      <alignment horizontal="left" wrapText="1"/>
    </xf>
    <xf numFmtId="0" fontId="42" fillId="0" borderId="0" xfId="0" applyFont="1" applyAlignment="1">
      <alignment horizontal="left" wrapText="1"/>
    </xf>
    <xf numFmtId="0" fontId="9" fillId="0" borderId="9"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13" xfId="0" applyFont="1" applyFill="1" applyBorder="1" applyAlignment="1" applyProtection="1">
      <alignment horizontal="left" vertical="top" wrapText="1"/>
    </xf>
    <xf numFmtId="0" fontId="9" fillId="0" borderId="4"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9" fillId="0" borderId="12" xfId="0" applyFont="1" applyFill="1" applyBorder="1" applyAlignment="1" applyProtection="1">
      <alignment horizontal="left" vertical="top" wrapText="1"/>
    </xf>
    <xf numFmtId="0" fontId="19" fillId="13" borderId="4" xfId="0" applyFont="1" applyFill="1" applyBorder="1" applyProtection="1">
      <protection locked="0"/>
    </xf>
    <xf numFmtId="0" fontId="19" fillId="13" borderId="4" xfId="0" applyFont="1" applyFill="1" applyBorder="1" applyAlignment="1" applyProtection="1">
      <alignment vertical="center" wrapText="1"/>
      <protection locked="0"/>
    </xf>
    <xf numFmtId="0" fontId="19" fillId="13" borderId="6" xfId="0" applyFont="1" applyFill="1" applyBorder="1" applyAlignment="1" applyProtection="1">
      <alignment vertical="center" wrapText="1"/>
      <protection locked="0"/>
    </xf>
    <xf numFmtId="0" fontId="51" fillId="0" borderId="0" xfId="9" applyBorder="1" applyAlignment="1" applyProtection="1">
      <alignment horizontal="left" vertical="top" wrapText="1"/>
    </xf>
    <xf numFmtId="0" fontId="9" fillId="13" borderId="4" xfId="0" applyFont="1" applyFill="1" applyBorder="1" applyAlignment="1" applyProtection="1">
      <alignment horizontal="center"/>
      <protection locked="0"/>
    </xf>
    <xf numFmtId="0" fontId="0" fillId="0" borderId="4" xfId="0" applyNumberFormat="1" applyFont="1" applyBorder="1" applyAlignment="1">
      <alignment horizontal="left"/>
    </xf>
    <xf numFmtId="0" fontId="19" fillId="13" borderId="6" xfId="0" applyFont="1" applyFill="1" applyBorder="1" applyAlignment="1" applyProtection="1">
      <alignment horizontal="left"/>
      <protection locked="0"/>
    </xf>
    <xf numFmtId="0" fontId="2" fillId="0" borderId="0" xfId="0" applyFont="1" applyAlignment="1">
      <alignment horizontal="left" wrapText="1"/>
    </xf>
    <xf numFmtId="0" fontId="0" fillId="13" borderId="4" xfId="0" applyFont="1" applyFill="1" applyBorder="1" applyAlignment="1" applyProtection="1">
      <alignment horizontal="left"/>
      <protection locked="0"/>
    </xf>
    <xf numFmtId="0" fontId="19" fillId="13" borderId="4" xfId="0" applyFont="1" applyFill="1" applyBorder="1" applyAlignment="1" applyProtection="1">
      <alignment horizontal="left"/>
      <protection locked="0"/>
    </xf>
    <xf numFmtId="0" fontId="19" fillId="13" borderId="6" xfId="0" applyFont="1" applyFill="1" applyBorder="1" applyProtection="1">
      <protection locked="0"/>
    </xf>
    <xf numFmtId="4" fontId="0" fillId="0" borderId="6" xfId="2" applyNumberFormat="1" applyFont="1" applyBorder="1"/>
    <xf numFmtId="4" fontId="0" fillId="0" borderId="7" xfId="2" applyNumberFormat="1" applyFont="1" applyBorder="1"/>
    <xf numFmtId="0" fontId="25" fillId="3" borderId="0" xfId="0" applyFont="1" applyFill="1" applyBorder="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9" fillId="13" borderId="5" xfId="0" applyFont="1" applyFill="1" applyBorder="1" applyAlignment="1" applyProtection="1">
      <alignment horizontal="left" vertical="center"/>
      <protection locked="0"/>
    </xf>
    <xf numFmtId="0" fontId="9" fillId="13" borderId="6" xfId="0" applyFont="1" applyFill="1" applyBorder="1" applyAlignment="1" applyProtection="1">
      <alignment horizontal="left" vertical="center"/>
      <protection locked="0"/>
    </xf>
    <xf numFmtId="0" fontId="9" fillId="13" borderId="7" xfId="0" applyFont="1" applyFill="1" applyBorder="1" applyAlignment="1" applyProtection="1">
      <alignment horizontal="left" vertical="center"/>
      <protection locked="0"/>
    </xf>
    <xf numFmtId="0" fontId="2" fillId="3" borderId="9" xfId="0" applyFont="1" applyFill="1" applyBorder="1" applyAlignment="1">
      <alignment horizontal="center"/>
    </xf>
    <xf numFmtId="0" fontId="2" fillId="3" borderId="8" xfId="0" applyFont="1" applyFill="1" applyBorder="1" applyAlignment="1">
      <alignment horizontal="center"/>
    </xf>
    <xf numFmtId="0" fontId="2" fillId="3" borderId="10" xfId="0" applyFont="1" applyFill="1" applyBorder="1" applyAlignment="1">
      <alignment horizontal="center"/>
    </xf>
    <xf numFmtId="0" fontId="45" fillId="0" borderId="0" xfId="0" applyFont="1" applyAlignment="1">
      <alignment horizontal="left"/>
    </xf>
    <xf numFmtId="0" fontId="2" fillId="0" borderId="0" xfId="0" applyFont="1" applyAlignment="1">
      <alignment horizontal="center" wrapText="1"/>
    </xf>
    <xf numFmtId="0" fontId="2" fillId="0" borderId="0" xfId="0" applyFont="1" applyAlignment="1" applyProtection="1">
      <alignment horizontal="center" wrapText="1"/>
    </xf>
    <xf numFmtId="0" fontId="3" fillId="13" borderId="6" xfId="0" applyNumberFormat="1" applyFont="1" applyFill="1" applyBorder="1" applyProtection="1">
      <protection locked="0"/>
    </xf>
    <xf numFmtId="0" fontId="3" fillId="13" borderId="4" xfId="0" applyNumberFormat="1" applyFont="1" applyFill="1" applyBorder="1" applyProtection="1">
      <protection locked="0"/>
    </xf>
    <xf numFmtId="0" fontId="72" fillId="0" borderId="0" xfId="0" applyFont="1" applyAlignment="1">
      <alignment horizontal="left" vertical="top" wrapText="1" indent="1"/>
    </xf>
    <xf numFmtId="0" fontId="14" fillId="0" borderId="11" xfId="0" applyFont="1" applyBorder="1" applyAlignment="1" applyProtection="1">
      <alignment horizontal="left" vertical="top" wrapText="1"/>
      <protection locked="0"/>
    </xf>
    <xf numFmtId="0" fontId="86" fillId="0" borderId="6" xfId="0" applyFont="1" applyBorder="1" applyAlignment="1" applyProtection="1">
      <alignment horizontal="left" vertical="top" wrapText="1"/>
    </xf>
    <xf numFmtId="0" fontId="51" fillId="0" borderId="0" xfId="9" applyAlignment="1">
      <alignment horizontal="left"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40" fillId="0" borderId="0" xfId="0" applyFont="1" applyAlignment="1">
      <alignment horizontal="left" wrapText="1"/>
    </xf>
    <xf numFmtId="0" fontId="7" fillId="0" borderId="0" xfId="0" applyFont="1" applyAlignment="1">
      <alignment horizontal="left" vertical="top" wrapText="1"/>
    </xf>
    <xf numFmtId="0" fontId="48" fillId="0" borderId="0" xfId="0" applyFont="1" applyAlignment="1">
      <alignment horizontal="left" wrapText="1"/>
    </xf>
    <xf numFmtId="0" fontId="8" fillId="0" borderId="0" xfId="0" applyFont="1" applyAlignment="1"/>
    <xf numFmtId="0" fontId="7" fillId="0" borderId="0" xfId="0" applyFont="1" applyAlignment="1">
      <alignment horizontal="left" wrapText="1"/>
    </xf>
    <xf numFmtId="0" fontId="33" fillId="0" borderId="5" xfId="0" applyFont="1" applyBorder="1" applyAlignment="1" applyProtection="1">
      <alignment horizontal="center"/>
    </xf>
    <xf numFmtId="0" fontId="33" fillId="0" borderId="6" xfId="0" applyFont="1" applyBorder="1" applyAlignment="1" applyProtection="1">
      <alignment horizontal="center"/>
    </xf>
    <xf numFmtId="0" fontId="33" fillId="0" borderId="7" xfId="0" applyFont="1" applyBorder="1" applyAlignment="1" applyProtection="1">
      <alignment horizontal="center"/>
    </xf>
    <xf numFmtId="0" fontId="35" fillId="0" borderId="0" xfId="0" applyFont="1" applyAlignment="1" applyProtection="1">
      <alignment horizontal="center"/>
    </xf>
    <xf numFmtId="0" fontId="32" fillId="0" borderId="5" xfId="0" applyFont="1" applyBorder="1" applyAlignment="1" applyProtection="1">
      <alignment horizontal="center"/>
    </xf>
    <xf numFmtId="0" fontId="32" fillId="0" borderId="7" xfId="0" applyFont="1" applyBorder="1" applyAlignment="1" applyProtection="1">
      <alignment horizontal="center"/>
    </xf>
    <xf numFmtId="0" fontId="32" fillId="0" borderId="6" xfId="0" applyFont="1" applyBorder="1" applyAlignment="1" applyProtection="1">
      <alignment horizontal="center"/>
    </xf>
    <xf numFmtId="2" fontId="31" fillId="0" borderId="4" xfId="2" applyNumberFormat="1" applyFont="1" applyBorder="1" applyAlignment="1" applyProtection="1">
      <alignment horizontal="left"/>
    </xf>
    <xf numFmtId="1" fontId="5" fillId="3" borderId="5" xfId="10" applyNumberFormat="1" applyFont="1" applyFill="1" applyBorder="1" applyAlignment="1">
      <alignment horizontal="center"/>
    </xf>
    <xf numFmtId="1" fontId="5" fillId="3" borderId="6" xfId="10" applyNumberFormat="1" applyFont="1" applyFill="1" applyBorder="1" applyAlignment="1">
      <alignment horizontal="center"/>
    </xf>
    <xf numFmtId="1" fontId="5" fillId="3" borderId="7" xfId="10" applyNumberFormat="1" applyFont="1" applyFill="1" applyBorder="1" applyAlignment="1">
      <alignment horizontal="center"/>
    </xf>
    <xf numFmtId="42" fontId="5" fillId="0" borderId="0" xfId="7" applyNumberFormat="1" applyFont="1" applyFill="1" applyBorder="1" applyAlignment="1">
      <alignment horizontal="right"/>
    </xf>
    <xf numFmtId="6" fontId="3" fillId="0" borderId="4" xfId="7" applyNumberFormat="1" applyFont="1" applyFill="1" applyBorder="1" applyAlignment="1">
      <alignment horizontal="right"/>
    </xf>
    <xf numFmtId="42" fontId="3" fillId="0" borderId="6" xfId="7" applyNumberFormat="1" applyFont="1" applyFill="1" applyBorder="1" applyAlignment="1">
      <alignment horizontal="right"/>
    </xf>
    <xf numFmtId="167" fontId="5" fillId="0" borderId="6" xfId="3" applyNumberFormat="1" applyFont="1" applyFill="1" applyBorder="1" applyAlignment="1">
      <alignment horizontal="right"/>
    </xf>
    <xf numFmtId="44" fontId="5" fillId="0" borderId="6" xfId="3" applyFont="1" applyFill="1" applyBorder="1" applyAlignment="1">
      <alignment horizontal="right"/>
    </xf>
    <xf numFmtId="44" fontId="5" fillId="0" borderId="7" xfId="3" applyFont="1" applyFill="1" applyBorder="1" applyAlignment="1">
      <alignment horizontal="right"/>
    </xf>
    <xf numFmtId="0" fontId="5" fillId="3" borderId="5" xfId="10" applyFont="1" applyFill="1" applyBorder="1" applyAlignment="1" applyProtection="1">
      <alignment horizontal="center"/>
    </xf>
    <xf numFmtId="0" fontId="5" fillId="3" borderId="6" xfId="10" applyFont="1" applyFill="1" applyBorder="1" applyAlignment="1" applyProtection="1">
      <alignment horizontal="center"/>
    </xf>
    <xf numFmtId="0" fontId="5" fillId="3" borderId="7" xfId="10" applyFont="1" applyFill="1" applyBorder="1" applyAlignment="1" applyProtection="1">
      <alignment horizontal="center"/>
    </xf>
    <xf numFmtId="0" fontId="5" fillId="0" borderId="4" xfId="10" applyFont="1" applyFill="1" applyBorder="1" applyAlignment="1" applyProtection="1">
      <alignment horizontal="center"/>
    </xf>
    <xf numFmtId="0" fontId="5" fillId="0" borderId="0" xfId="10" applyFont="1" applyFill="1" applyBorder="1" applyAlignment="1" applyProtection="1">
      <alignment horizontal="center"/>
    </xf>
    <xf numFmtId="42" fontId="3" fillId="0" borderId="0" xfId="7" applyNumberFormat="1" applyFont="1" applyFill="1" applyBorder="1" applyAlignment="1" applyProtection="1">
      <alignment vertical="center"/>
    </xf>
    <xf numFmtId="42" fontId="3" fillId="0" borderId="0" xfId="7" applyNumberFormat="1" applyFont="1" applyFill="1" applyBorder="1" applyAlignment="1" applyProtection="1">
      <alignment horizontal="right"/>
    </xf>
    <xf numFmtId="167" fontId="3" fillId="0" borderId="0" xfId="7" applyNumberFormat="1" applyFont="1" applyFill="1" applyBorder="1" applyAlignment="1" applyProtection="1">
      <alignment horizontal="right"/>
    </xf>
    <xf numFmtId="167" fontId="3" fillId="0" borderId="4" xfId="7" applyNumberFormat="1" applyFont="1" applyFill="1" applyBorder="1" applyAlignment="1" applyProtection="1">
      <alignment horizontal="right"/>
    </xf>
    <xf numFmtId="0" fontId="5" fillId="16" borderId="2" xfId="10" applyFont="1" applyFill="1" applyBorder="1" applyAlignment="1">
      <alignment horizontal="center"/>
    </xf>
    <xf numFmtId="42" fontId="5" fillId="0" borderId="4" xfId="7" applyNumberFormat="1" applyFont="1" applyFill="1" applyBorder="1" applyAlignment="1">
      <alignment horizontal="right"/>
    </xf>
    <xf numFmtId="0" fontId="90" fillId="0" borderId="0" xfId="10" applyFont="1" applyFill="1" applyBorder="1" applyAlignment="1" applyProtection="1">
      <alignment horizontal="center" vertical="center" wrapText="1"/>
    </xf>
    <xf numFmtId="0" fontId="56" fillId="0" borderId="0" xfId="10" applyFont="1" applyBorder="1" applyAlignment="1" applyProtection="1">
      <alignment horizontal="left" vertical="center" wrapText="1"/>
    </xf>
    <xf numFmtId="167" fontId="3" fillId="0" borderId="0" xfId="7" applyNumberFormat="1" applyFont="1" applyFill="1" applyAlignment="1" applyProtection="1">
      <alignment horizontal="right"/>
    </xf>
    <xf numFmtId="167" fontId="5" fillId="0" borderId="8" xfId="7" applyNumberFormat="1" applyFont="1" applyFill="1" applyBorder="1" applyAlignment="1" applyProtection="1">
      <alignment horizontal="right"/>
    </xf>
    <xf numFmtId="1" fontId="5" fillId="3" borderId="5" xfId="10" applyNumberFormat="1" applyFont="1" applyFill="1" applyBorder="1" applyAlignment="1" applyProtection="1">
      <alignment horizontal="center"/>
    </xf>
    <xf numFmtId="1" fontId="5" fillId="3" borderId="6" xfId="10" applyNumberFormat="1" applyFont="1" applyFill="1" applyBorder="1" applyAlignment="1" applyProtection="1">
      <alignment horizontal="center"/>
    </xf>
    <xf numFmtId="1" fontId="5" fillId="3" borderId="7" xfId="10" applyNumberFormat="1" applyFont="1" applyFill="1" applyBorder="1" applyAlignment="1" applyProtection="1">
      <alignment horizontal="center"/>
    </xf>
    <xf numFmtId="0" fontId="5" fillId="0" borderId="0" xfId="10" applyFont="1" applyBorder="1" applyAlignment="1" applyProtection="1">
      <alignment horizontal="center"/>
    </xf>
    <xf numFmtId="0" fontId="5" fillId="3" borderId="4" xfId="10" applyNumberFormat="1" applyFont="1" applyFill="1" applyBorder="1" applyAlignment="1" applyProtection="1">
      <alignment horizontal="left" vertical="center"/>
    </xf>
    <xf numFmtId="0" fontId="5" fillId="0" borderId="24" xfId="10" applyFont="1" applyFill="1" applyBorder="1" applyAlignment="1" applyProtection="1">
      <alignment horizontal="center"/>
    </xf>
    <xf numFmtId="0" fontId="5" fillId="3" borderId="24" xfId="10" applyFont="1" applyFill="1" applyBorder="1" applyAlignment="1" applyProtection="1">
      <alignment horizontal="center"/>
    </xf>
    <xf numFmtId="0" fontId="5" fillId="3" borderId="5" xfId="10" applyFont="1" applyFill="1" applyBorder="1" applyAlignment="1" applyProtection="1">
      <alignment horizontal="center" vertical="center"/>
    </xf>
    <xf numFmtId="0" fontId="5" fillId="3" borderId="6" xfId="10" applyFont="1" applyFill="1" applyBorder="1" applyAlignment="1" applyProtection="1">
      <alignment horizontal="center" vertical="center"/>
    </xf>
    <xf numFmtId="0" fontId="5" fillId="3" borderId="7" xfId="10" applyFont="1" applyFill="1" applyBorder="1" applyAlignment="1" applyProtection="1">
      <alignment horizontal="center" vertical="center"/>
    </xf>
    <xf numFmtId="167" fontId="3" fillId="0" borderId="0" xfId="7" applyNumberFormat="1" applyFont="1" applyFill="1" applyBorder="1" applyAlignment="1" applyProtection="1"/>
    <xf numFmtId="0" fontId="65" fillId="0" borderId="0" xfId="10" applyFont="1" applyFill="1" applyBorder="1" applyAlignment="1">
      <alignment horizontal="center" vertical="center" wrapText="1"/>
    </xf>
    <xf numFmtId="0" fontId="7" fillId="0" borderId="0" xfId="0" applyFont="1" applyAlignment="1" applyProtection="1">
      <alignment horizontal="left" vertical="top" wrapText="1"/>
    </xf>
    <xf numFmtId="0" fontId="19" fillId="0" borderId="0" xfId="0" applyFont="1" applyAlignment="1" applyProtection="1">
      <alignment horizontal="left" wrapText="1" indent="1"/>
    </xf>
    <xf numFmtId="0" fontId="19" fillId="0" borderId="0" xfId="0" applyFont="1" applyAlignment="1" applyProtection="1">
      <alignment vertical="top" wrapText="1"/>
    </xf>
    <xf numFmtId="1" fontId="7" fillId="0" borderId="0" xfId="0" applyNumberFormat="1" applyFont="1" applyAlignment="1" applyProtection="1">
      <alignment horizontal="center" vertical="top"/>
    </xf>
    <xf numFmtId="0" fontId="19" fillId="0" borderId="0" xfId="0" applyFont="1" applyAlignment="1" applyProtection="1">
      <alignment horizontal="center" vertical="top"/>
    </xf>
    <xf numFmtId="0" fontId="8" fillId="0" borderId="0" xfId="0" applyFont="1" applyAlignment="1" applyProtection="1">
      <alignment horizontal="left" vertical="top" wrapText="1"/>
    </xf>
    <xf numFmtId="0" fontId="8" fillId="0" borderId="0" xfId="0" applyFont="1" applyAlignment="1" applyProtection="1">
      <alignment horizontal="left" vertical="top" wrapText="1" indent="1"/>
    </xf>
    <xf numFmtId="0" fontId="7" fillId="0" borderId="0" xfId="0" applyFont="1" applyAlignment="1" applyProtection="1">
      <alignment horizontal="left" vertical="top" wrapText="1" indent="2"/>
    </xf>
    <xf numFmtId="0" fontId="7" fillId="0" borderId="0" xfId="0" applyFont="1" applyAlignment="1" applyProtection="1">
      <alignment horizontal="left" vertical="top" wrapText="1" indent="5"/>
    </xf>
    <xf numFmtId="0" fontId="19" fillId="0" borderId="0" xfId="0" applyFont="1" applyAlignment="1" applyProtection="1">
      <alignment horizontal="left" vertical="top" wrapText="1" indent="5"/>
    </xf>
    <xf numFmtId="0" fontId="9" fillId="0" borderId="0" xfId="0" applyFont="1" applyAlignment="1">
      <alignment horizontal="left" wrapText="1"/>
    </xf>
    <xf numFmtId="0" fontId="9" fillId="0" borderId="0" xfId="0" applyFont="1" applyAlignment="1" applyProtection="1">
      <alignment horizontal="left" vertical="top" wrapText="1"/>
    </xf>
    <xf numFmtId="0" fontId="0" fillId="0" borderId="0" xfId="0" applyFont="1" applyAlignment="1">
      <alignment horizontal="left" vertical="top" wrapText="1"/>
    </xf>
    <xf numFmtId="0" fontId="25" fillId="0" borderId="0" xfId="0" applyFont="1" applyAlignment="1" applyProtection="1">
      <alignment horizontal="center"/>
    </xf>
    <xf numFmtId="0" fontId="11" fillId="0" borderId="0" xfId="0" applyFont="1" applyBorder="1" applyAlignment="1" applyProtection="1">
      <alignment vertical="top"/>
    </xf>
    <xf numFmtId="0" fontId="11" fillId="0" borderId="0" xfId="0" applyFont="1" applyBorder="1" applyAlignment="1" applyProtection="1">
      <alignment vertical="top"/>
    </xf>
    <xf numFmtId="0" fontId="11" fillId="0" borderId="12" xfId="0" applyFont="1" applyBorder="1" applyAlignment="1" applyProtection="1">
      <alignment vertical="top"/>
    </xf>
    <xf numFmtId="0" fontId="94" fillId="0" borderId="0" xfId="0" applyFont="1"/>
  </cellXfs>
  <cellStyles count="11">
    <cellStyle name="Comma" xfId="2" builtinId="3"/>
    <cellStyle name="Comma 2" xfId="6"/>
    <cellStyle name="Currency" xfId="3" builtinId="4"/>
    <cellStyle name="Currency 2" xfId="7"/>
    <cellStyle name="Hyperlink" xfId="9" builtinId="8"/>
    <cellStyle name="Normal" xfId="0" builtinId="0"/>
    <cellStyle name="Normal 2" xfId="5"/>
    <cellStyle name="Normal 3" xfId="10"/>
    <cellStyle name="Normal_Prolink Application Master-2013-v4" xfId="1"/>
    <cellStyle name="Percent" xfId="4" builtinId="5"/>
    <cellStyle name="Percent 2" xfId="8"/>
  </cellStyles>
  <dxfs count="4">
    <dxf>
      <font>
        <b val="0"/>
        <i val="0"/>
        <color auto="1"/>
      </font>
      <fill>
        <patternFill patternType="gray125">
          <bgColor theme="1" tint="0.34998626667073579"/>
        </patternFill>
      </fill>
    </dxf>
    <dxf>
      <font>
        <b val="0"/>
        <i val="0"/>
        <color auto="1"/>
      </font>
      <fill>
        <patternFill patternType="gray125">
          <bgColor theme="1" tint="0.34998626667073579"/>
        </patternFill>
      </fill>
    </dxf>
    <dxf>
      <fill>
        <patternFill>
          <bgColor theme="0" tint="-0.499984740745262"/>
        </patternFill>
      </fill>
    </dxf>
    <dxf>
      <fill>
        <patternFill>
          <bgColor theme="0" tint="-0.49998474074526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CFBD3"/>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426720</xdr:colOff>
      <xdr:row>17</xdr:row>
      <xdr:rowOff>45720</xdr:rowOff>
    </xdr:from>
    <xdr:to>
      <xdr:col>13</xdr:col>
      <xdr:colOff>536257</xdr:colOff>
      <xdr:row>17</xdr:row>
      <xdr:rowOff>145730</xdr:rowOff>
    </xdr:to>
    <xdr:sp macro="" textlink="">
      <xdr:nvSpPr>
        <xdr:cNvPr id="4" name="Isosceles Triangle 3"/>
        <xdr:cNvSpPr/>
      </xdr:nvSpPr>
      <xdr:spPr bwMode="auto">
        <a:xfrm rot="5400000">
          <a:off x="7670484" y="37290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0</xdr:colOff>
      <xdr:row>31</xdr:row>
      <xdr:rowOff>160020</xdr:rowOff>
    </xdr:from>
    <xdr:to>
      <xdr:col>2</xdr:col>
      <xdr:colOff>501489</xdr:colOff>
      <xdr:row>38</xdr:row>
      <xdr:rowOff>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08420"/>
          <a:ext cx="1499709" cy="1127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68580</xdr:colOff>
      <xdr:row>6</xdr:row>
      <xdr:rowOff>22861</xdr:rowOff>
    </xdr:from>
    <xdr:to>
      <xdr:col>4</xdr:col>
      <xdr:colOff>178117</xdr:colOff>
      <xdr:row>6</xdr:row>
      <xdr:rowOff>122871</xdr:rowOff>
    </xdr:to>
    <xdr:sp macro="" textlink="">
      <xdr:nvSpPr>
        <xdr:cNvPr id="2" name="Isosceles Triangle 1"/>
        <xdr:cNvSpPr/>
      </xdr:nvSpPr>
      <xdr:spPr bwMode="auto">
        <a:xfrm rot="5400000">
          <a:off x="2366964" y="1008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53340</xdr:colOff>
      <xdr:row>6</xdr:row>
      <xdr:rowOff>144781</xdr:rowOff>
    </xdr:from>
    <xdr:to>
      <xdr:col>1</xdr:col>
      <xdr:colOff>162877</xdr:colOff>
      <xdr:row>6</xdr:row>
      <xdr:rowOff>244791</xdr:rowOff>
    </xdr:to>
    <xdr:sp macro="" textlink="">
      <xdr:nvSpPr>
        <xdr:cNvPr id="3" name="Isosceles Triangle 2"/>
        <xdr:cNvSpPr/>
      </xdr:nvSpPr>
      <xdr:spPr bwMode="auto">
        <a:xfrm rot="5400000">
          <a:off x="248604" y="113061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6</xdr:row>
      <xdr:rowOff>0</xdr:rowOff>
    </xdr:from>
    <xdr:to>
      <xdr:col>6</xdr:col>
      <xdr:colOff>109537</xdr:colOff>
      <xdr:row>6</xdr:row>
      <xdr:rowOff>100010</xdr:rowOff>
    </xdr:to>
    <xdr:sp macro="" textlink="">
      <xdr:nvSpPr>
        <xdr:cNvPr id="4" name="Isosceles Triangle 3"/>
        <xdr:cNvSpPr/>
      </xdr:nvSpPr>
      <xdr:spPr bwMode="auto">
        <a:xfrm rot="5400000">
          <a:off x="3990024" y="9858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1078230</xdr:colOff>
      <xdr:row>5</xdr:row>
      <xdr:rowOff>107158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1196340" cy="899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28576</xdr:rowOff>
    </xdr:from>
    <xdr:to>
      <xdr:col>5</xdr:col>
      <xdr:colOff>514350</xdr:colOff>
      <xdr:row>32</xdr:row>
      <xdr:rowOff>9526</xdr:rowOff>
    </xdr:to>
    <xdr:sp macro="" textlink="">
      <xdr:nvSpPr>
        <xdr:cNvPr id="2" name="Text 1"/>
        <xdr:cNvSpPr txBox="1">
          <a:spLocks noChangeArrowheads="1"/>
        </xdr:cNvSpPr>
      </xdr:nvSpPr>
      <xdr:spPr bwMode="auto">
        <a:xfrm>
          <a:off x="0" y="3571876"/>
          <a:ext cx="5981700" cy="3028950"/>
        </a:xfrm>
        <a:prstGeom prst="rect">
          <a:avLst/>
        </a:prstGeom>
        <a:solidFill>
          <a:srgbClr val="FCFBD3"/>
        </a:solidFill>
        <a:ln w="9525">
          <a:solidFill>
            <a:srgbClr val="000000"/>
          </a:solidFill>
          <a:miter lim="800000"/>
          <a:headEnd/>
          <a:tailEnd/>
        </a:ln>
      </xdr:spPr>
      <xdr:txBody>
        <a:bodyPr vertOverflow="clip" wrap="square" lIns="27432" tIns="22860" rIns="0" bIns="0" anchor="t"/>
        <a:lstStyle/>
        <a:p>
          <a:pPr algn="l" rtl="0">
            <a:defRPr sz="1000"/>
          </a:pPr>
          <a:r>
            <a:rPr lang="en-US" sz="1000" b="0" i="0" u="none" strike="noStrike" baseline="0">
              <a:solidFill>
                <a:srgbClr val="000000"/>
              </a:solidFill>
              <a:latin typeface="+mn-lt"/>
              <a:cs typeface="Arial"/>
            </a:rPr>
            <a:t>Virginia Housing utilizes this application to capture data for our analysis and is mapped to our internal systems.   Each page of the application is a separate sheet/tab within this spreadsheet.  Enter numbers or text as appropriate in the blank spaces highlighted in yellow. Cells have been formatted as appropriate for the data expected.  All other cells are protected and will not allow changes. </a:t>
          </a:r>
          <a:endParaRPr lang="en-US" sz="1000" b="0" i="0" u="none" strike="noStrike" baseline="0">
            <a:solidFill>
              <a:srgbClr val="FF0000"/>
            </a:solidFill>
            <a:latin typeface="+mn-lt"/>
            <a:cs typeface="Arial"/>
          </a:endParaRPr>
        </a:p>
        <a:p>
          <a:pPr algn="l" rtl="0">
            <a:defRPr sz="1000"/>
          </a:pP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000000"/>
              </a:solidFill>
              <a:latin typeface="+mn-lt"/>
              <a:cs typeface="Arial"/>
            </a:rPr>
            <a:t>PLEASE NOTE: </a:t>
          </a:r>
          <a:endParaRPr lang="en-US" sz="1000" b="1" i="0" u="none" strike="noStrike" baseline="0">
            <a:solidFill>
              <a:srgbClr val="FF0000"/>
            </a:solidFill>
            <a:latin typeface="+mn-lt"/>
            <a:cs typeface="Arial"/>
          </a:endParaRPr>
        </a:p>
        <a:p>
          <a:pPr algn="l" rtl="0">
            <a:defRPr sz="1000"/>
          </a:pPr>
          <a:r>
            <a:rPr lang="en-US" sz="1000" b="1" i="0" u="none" strike="noStrike" baseline="0">
              <a:solidFill>
                <a:srgbClr val="FF0000"/>
              </a:solidFill>
              <a:latin typeface="+mn-lt"/>
              <a:cs typeface="Arial"/>
            </a:rPr>
            <a:t>►</a:t>
          </a:r>
          <a:r>
            <a:rPr lang="en-US" sz="1000" b="1" i="0" u="none" strike="noStrike" baseline="0">
              <a:solidFill>
                <a:srgbClr val="000000"/>
              </a:solidFill>
              <a:latin typeface="+mn-lt"/>
              <a:cs typeface="Arial"/>
            </a:rPr>
            <a:t>  </a:t>
          </a:r>
          <a:r>
            <a:rPr lang="en-US" sz="1000" b="1" i="0" u="none" strike="noStrike" baseline="0">
              <a:solidFill>
                <a:srgbClr val="FF0000"/>
              </a:solidFill>
              <a:latin typeface="+mn-lt"/>
              <a:cs typeface="Arial"/>
            </a:rPr>
            <a:t>VERY IMPORTANT! :  </a:t>
          </a:r>
          <a:r>
            <a:rPr lang="en-US" sz="1000" b="1" i="0" u="none" strike="noStrike" baseline="0">
              <a:solidFill>
                <a:srgbClr val="000000"/>
              </a:solidFill>
              <a:latin typeface="+mn-lt"/>
              <a:cs typeface="Arial"/>
            </a:rPr>
            <a:t>Do not </a:t>
          </a:r>
          <a:r>
            <a:rPr lang="en-US" sz="1000" b="0" i="0" u="none" strike="noStrike" baseline="0">
              <a:solidFill>
                <a:srgbClr val="000000"/>
              </a:solidFill>
              <a:latin typeface="+mn-lt"/>
              <a:cs typeface="Arial"/>
            </a:rPr>
            <a:t>use the copy/cut/paste functions within this document. Pasting fields will corrupt the application .  You may use links to other cells or other documents but do not paste data from one document or field to another.   </a:t>
          </a:r>
        </a:p>
        <a:p>
          <a:pPr algn="l" rtl="0">
            <a:defRPr sz="1000"/>
          </a:pPr>
          <a:r>
            <a:rPr lang="en-US" sz="1000" b="0" i="0" u="none" strike="noStrike" baseline="0">
              <a:solidFill>
                <a:srgbClr val="000000"/>
              </a:solidFill>
              <a:latin typeface="+mn-lt"/>
              <a:cs typeface="Arial"/>
            </a:rPr>
            <a:t>►  In fields where text is required, take care to enter text on each line appropriately so value does not extend beyond the right margin of the page. </a:t>
          </a:r>
        </a:p>
        <a:p>
          <a:pPr algn="l" rtl="0">
            <a:defRPr sz="1000"/>
          </a:pPr>
          <a:r>
            <a:rPr lang="en-US" sz="1000" b="0" i="0" u="none" strike="noStrike" baseline="0">
              <a:solidFill>
                <a:srgbClr val="000000"/>
              </a:solidFill>
              <a:latin typeface="+mn-lt"/>
              <a:cs typeface="Arial"/>
            </a:rPr>
            <a:t>►  Some fields provide a dropdown of options to select from, indicated by a down arrow that appears when the cell is selected. Click on the arrow to select a value within the dropdown for these fields.  </a:t>
          </a:r>
        </a:p>
        <a:p>
          <a:pPr algn="l" rtl="0">
            <a:defRPr sz="1000"/>
          </a:pPr>
          <a:r>
            <a:rPr lang="en-US" sz="1000" b="0" i="0" u="none" strike="noStrike" baseline="0">
              <a:solidFill>
                <a:srgbClr val="000000"/>
              </a:solidFill>
              <a:latin typeface="+mn-lt"/>
              <a:cs typeface="Arial"/>
            </a:rPr>
            <a:t>►  The spreadsheet contains multiple error checks to assist in identifying potential mistakes in the application. These may appear as data is entered because many are dependent on values entered later in the application.  Do not be concerned with these messages until all data within the application has been entered.  </a:t>
          </a:r>
        </a:p>
        <a:p>
          <a:pPr algn="l" rtl="0">
            <a:defRPr sz="1000"/>
          </a:pPr>
          <a:r>
            <a:rPr lang="en-US" sz="1000" b="0" i="0" u="none" strike="noStrike" baseline="0">
              <a:solidFill>
                <a:srgbClr val="000000"/>
              </a:solidFill>
              <a:latin typeface="+mn-lt"/>
              <a:cs typeface="Arial"/>
            </a:rPr>
            <a:t>►  Also note that some cells contain error messages such as “#DIV/0!” before you begin.  These warnings will disappear as the numbers necessary for the calculation are entered.</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  Red triangles on the top right of a field indicate comments added to clarify information needed.  </a:t>
          </a:r>
          <a:endParaRPr lang="en-US">
            <a:effectLst/>
          </a:endParaRPr>
        </a:p>
        <a:p>
          <a:pPr algn="l" rtl="0">
            <a:defRPr sz="1000"/>
          </a:pPr>
          <a:endParaRPr lang="en-US" sz="1000" b="1" i="0" u="none" strike="noStrike" baseline="0">
            <a:solidFill>
              <a:srgbClr val="FF0000"/>
            </a:solidFill>
            <a:latin typeface="+mn-lt"/>
            <a:cs typeface="Arial"/>
          </a:endParaRPr>
        </a:p>
        <a:p>
          <a:pPr algn="l" rtl="0">
            <a:defRPr sz="1000"/>
          </a:pPr>
          <a:endParaRPr lang="en-US" sz="900" b="1" i="0" u="none" strike="noStrike" baseline="0">
            <a:solidFill>
              <a:srgbClr val="FF0000"/>
            </a:solidFill>
            <a:latin typeface="Arial"/>
            <a:cs typeface="Arial"/>
          </a:endParaRPr>
        </a:p>
      </xdr:txBody>
    </xdr:sp>
    <xdr:clientData/>
  </xdr:twoCellAnchor>
  <xdr:twoCellAnchor editAs="oneCell">
    <xdr:from>
      <xdr:col>0</xdr:col>
      <xdr:colOff>7620</xdr:colOff>
      <xdr:row>0</xdr:row>
      <xdr:rowOff>0</xdr:rowOff>
    </xdr:from>
    <xdr:to>
      <xdr:col>0</xdr:col>
      <xdr:colOff>1203960</xdr:colOff>
      <xdr:row>4</xdr:row>
      <xdr:rowOff>30958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0"/>
          <a:ext cx="1196340" cy="899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137160</xdr:rowOff>
    </xdr:from>
    <xdr:to>
      <xdr:col>10</xdr:col>
      <xdr:colOff>333375</xdr:colOff>
      <xdr:row>6</xdr:row>
      <xdr:rowOff>152400</xdr:rowOff>
    </xdr:to>
    <xdr:sp macro="" textlink="">
      <xdr:nvSpPr>
        <xdr:cNvPr id="2" name="Text 1"/>
        <xdr:cNvSpPr txBox="1">
          <a:spLocks noChangeArrowheads="1"/>
        </xdr:cNvSpPr>
      </xdr:nvSpPr>
      <xdr:spPr bwMode="auto">
        <a:xfrm>
          <a:off x="68580" y="381000"/>
          <a:ext cx="5774055" cy="746760"/>
        </a:xfrm>
        <a:prstGeom prst="rect">
          <a:avLst/>
        </a:prstGeom>
        <a:solidFill>
          <a:schemeClr val="bg1">
            <a:lumMod val="85000"/>
          </a:schemeClr>
        </a:solidFill>
        <a:ln w="9525">
          <a:solidFill>
            <a:srgbClr val="000000"/>
          </a:solidFill>
          <a:miter lim="800000"/>
          <a:headEnd/>
          <a:tailEnd/>
        </a:ln>
      </xdr:spPr>
      <xdr:txBody>
        <a:bodyPr vertOverflow="clip" wrap="square" lIns="27432" tIns="22860" rIns="0" bIns="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mn-lt"/>
              <a:cs typeface="Arial"/>
            </a:rPr>
            <a:t>Along with completing this application, please include the following items.  The assigned Development Officer may request additional information not listed below.  </a:t>
          </a:r>
          <a:r>
            <a:rPr lang="en-US" sz="1000" b="0" i="0" baseline="0">
              <a:effectLst/>
              <a:latin typeface="+mn-lt"/>
              <a:ea typeface="+mn-ea"/>
              <a:cs typeface="+mn-cs"/>
            </a:rPr>
            <a:t>All documents should be submitted using our secure Procorem site.  Please see our website for instructions. </a:t>
          </a:r>
          <a:r>
            <a:rPr lang="en-US" sz="1000" b="0" i="0" u="none" strike="noStrike" baseline="0">
              <a:solidFill>
                <a:srgbClr val="000000"/>
              </a:solidFill>
              <a:latin typeface="+mn-lt"/>
              <a:cs typeface="Arial"/>
            </a:rPr>
            <a:t>Your assistance in organizing the submission by filing items in a subfolder corresponding with the tab will facilitate review of your application.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645795</xdr:colOff>
      <xdr:row>18</xdr:row>
      <xdr:rowOff>40007</xdr:rowOff>
    </xdr:from>
    <xdr:to>
      <xdr:col>2</xdr:col>
      <xdr:colOff>755332</xdr:colOff>
      <xdr:row>18</xdr:row>
      <xdr:rowOff>140017</xdr:rowOff>
    </xdr:to>
    <xdr:sp macro="" textlink="">
      <xdr:nvSpPr>
        <xdr:cNvPr id="2" name="Isosceles Triangle 1"/>
        <xdr:cNvSpPr/>
      </xdr:nvSpPr>
      <xdr:spPr bwMode="auto">
        <a:xfrm rot="5400000">
          <a:off x="1593534" y="333089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53</xdr:row>
      <xdr:rowOff>64776</xdr:rowOff>
    </xdr:from>
    <xdr:to>
      <xdr:col>5</xdr:col>
      <xdr:colOff>773429</xdr:colOff>
      <xdr:row>53</xdr:row>
      <xdr:rowOff>164786</xdr:rowOff>
    </xdr:to>
    <xdr:sp macro="" textlink="">
      <xdr:nvSpPr>
        <xdr:cNvPr id="3" name="Isosceles Triangle 2"/>
        <xdr:cNvSpPr/>
      </xdr:nvSpPr>
      <xdr:spPr bwMode="auto">
        <a:xfrm rot="5400000">
          <a:off x="3640456" y="946118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565785</xdr:colOff>
      <xdr:row>43</xdr:row>
      <xdr:rowOff>57152</xdr:rowOff>
    </xdr:from>
    <xdr:to>
      <xdr:col>6</xdr:col>
      <xdr:colOff>675322</xdr:colOff>
      <xdr:row>43</xdr:row>
      <xdr:rowOff>157162</xdr:rowOff>
    </xdr:to>
    <xdr:sp macro="" textlink="">
      <xdr:nvSpPr>
        <xdr:cNvPr id="4" name="Isosceles Triangle 3"/>
        <xdr:cNvSpPr/>
      </xdr:nvSpPr>
      <xdr:spPr bwMode="auto">
        <a:xfrm rot="5400000">
          <a:off x="4332924" y="7853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24</xdr:row>
      <xdr:rowOff>41912</xdr:rowOff>
    </xdr:from>
    <xdr:to>
      <xdr:col>5</xdr:col>
      <xdr:colOff>722947</xdr:colOff>
      <xdr:row>24</xdr:row>
      <xdr:rowOff>141922</xdr:rowOff>
    </xdr:to>
    <xdr:sp macro="" textlink="">
      <xdr:nvSpPr>
        <xdr:cNvPr id="5" name="Isosceles Triangle 4"/>
        <xdr:cNvSpPr/>
      </xdr:nvSpPr>
      <xdr:spPr bwMode="auto">
        <a:xfrm rot="5400000">
          <a:off x="3589974" y="45043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613410</xdr:colOff>
      <xdr:row>58</xdr:row>
      <xdr:rowOff>45722</xdr:rowOff>
    </xdr:from>
    <xdr:to>
      <xdr:col>5</xdr:col>
      <xdr:colOff>722947</xdr:colOff>
      <xdr:row>58</xdr:row>
      <xdr:rowOff>145732</xdr:rowOff>
    </xdr:to>
    <xdr:sp macro="" textlink="">
      <xdr:nvSpPr>
        <xdr:cNvPr id="7" name="Isosceles Triangle 6"/>
        <xdr:cNvSpPr/>
      </xdr:nvSpPr>
      <xdr:spPr bwMode="auto">
        <a:xfrm rot="5400000">
          <a:off x="3582354" y="92916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663892</xdr:colOff>
      <xdr:row>55</xdr:row>
      <xdr:rowOff>38102</xdr:rowOff>
    </xdr:from>
    <xdr:to>
      <xdr:col>5</xdr:col>
      <xdr:colOff>773429</xdr:colOff>
      <xdr:row>55</xdr:row>
      <xdr:rowOff>138112</xdr:rowOff>
    </xdr:to>
    <xdr:sp macro="" textlink="">
      <xdr:nvSpPr>
        <xdr:cNvPr id="9" name="Isosceles Triangle 8"/>
        <xdr:cNvSpPr/>
      </xdr:nvSpPr>
      <xdr:spPr bwMode="auto">
        <a:xfrm rot="5400000">
          <a:off x="3640456" y="975836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3</xdr:col>
      <xdr:colOff>510540</xdr:colOff>
      <xdr:row>59</xdr:row>
      <xdr:rowOff>38101</xdr:rowOff>
    </xdr:from>
    <xdr:to>
      <xdr:col>3</xdr:col>
      <xdr:colOff>620077</xdr:colOff>
      <xdr:row>59</xdr:row>
      <xdr:rowOff>138111</xdr:rowOff>
    </xdr:to>
    <xdr:sp macro="" textlink="">
      <xdr:nvSpPr>
        <xdr:cNvPr id="10" name="Isosceles Triangle 9"/>
        <xdr:cNvSpPr/>
      </xdr:nvSpPr>
      <xdr:spPr bwMode="auto">
        <a:xfrm rot="5400000">
          <a:off x="2046924" y="110442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7</xdr:col>
      <xdr:colOff>1981200</xdr:colOff>
      <xdr:row>22</xdr:row>
      <xdr:rowOff>38100</xdr:rowOff>
    </xdr:from>
    <xdr:to>
      <xdr:col>7</xdr:col>
      <xdr:colOff>2115502</xdr:colOff>
      <xdr:row>22</xdr:row>
      <xdr:rowOff>138110</xdr:rowOff>
    </xdr:to>
    <xdr:sp macro="" textlink="">
      <xdr:nvSpPr>
        <xdr:cNvPr id="12" name="Isosceles Triangle 11"/>
        <xdr:cNvSpPr/>
      </xdr:nvSpPr>
      <xdr:spPr bwMode="auto">
        <a:xfrm rot="5400000">
          <a:off x="664846" y="4402454"/>
          <a:ext cx="100010" cy="0"/>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1615442</xdr:colOff>
      <xdr:row>10</xdr:row>
      <xdr:rowOff>60960</xdr:rowOff>
    </xdr:from>
    <xdr:to>
      <xdr:col>1</xdr:col>
      <xdr:colOff>1724979</xdr:colOff>
      <xdr:row>10</xdr:row>
      <xdr:rowOff>160970</xdr:rowOff>
    </xdr:to>
    <xdr:sp macro="" textlink="">
      <xdr:nvSpPr>
        <xdr:cNvPr id="2" name="Isosceles Triangle 1"/>
        <xdr:cNvSpPr/>
      </xdr:nvSpPr>
      <xdr:spPr bwMode="auto">
        <a:xfrm rot="5400000">
          <a:off x="1940246" y="9477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1</xdr:col>
      <xdr:colOff>1661160</xdr:colOff>
      <xdr:row>13</xdr:row>
      <xdr:rowOff>38101</xdr:rowOff>
    </xdr:from>
    <xdr:to>
      <xdr:col>1</xdr:col>
      <xdr:colOff>1770697</xdr:colOff>
      <xdr:row>13</xdr:row>
      <xdr:rowOff>138111</xdr:rowOff>
    </xdr:to>
    <xdr:sp macro="" textlink="">
      <xdr:nvSpPr>
        <xdr:cNvPr id="3" name="Isosceles Triangle 2"/>
        <xdr:cNvSpPr/>
      </xdr:nvSpPr>
      <xdr:spPr bwMode="auto">
        <a:xfrm rot="5400000">
          <a:off x="1985964" y="16563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71</xdr:row>
      <xdr:rowOff>205745</xdr:rowOff>
    </xdr:from>
    <xdr:to>
      <xdr:col>6</xdr:col>
      <xdr:colOff>216217</xdr:colOff>
      <xdr:row>71</xdr:row>
      <xdr:rowOff>305755</xdr:rowOff>
    </xdr:to>
    <xdr:sp macro="" textlink="">
      <xdr:nvSpPr>
        <xdr:cNvPr id="5" name="Isosceles Triangle 4"/>
        <xdr:cNvSpPr/>
      </xdr:nvSpPr>
      <xdr:spPr bwMode="auto">
        <a:xfrm rot="5400000">
          <a:off x="6047424" y="420148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106680</xdr:colOff>
      <xdr:row>82</xdr:row>
      <xdr:rowOff>205745</xdr:rowOff>
    </xdr:from>
    <xdr:to>
      <xdr:col>6</xdr:col>
      <xdr:colOff>216217</xdr:colOff>
      <xdr:row>82</xdr:row>
      <xdr:rowOff>305755</xdr:rowOff>
    </xdr:to>
    <xdr:sp macro="" textlink="">
      <xdr:nvSpPr>
        <xdr:cNvPr id="7" name="Isosceles Triangle 6"/>
        <xdr:cNvSpPr/>
      </xdr:nvSpPr>
      <xdr:spPr bwMode="auto">
        <a:xfrm rot="5400000">
          <a:off x="6466524" y="16180121"/>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220980</xdr:colOff>
      <xdr:row>7</xdr:row>
      <xdr:rowOff>53341</xdr:rowOff>
    </xdr:from>
    <xdr:to>
      <xdr:col>2</xdr:col>
      <xdr:colOff>330517</xdr:colOff>
      <xdr:row>7</xdr:row>
      <xdr:rowOff>153351</xdr:rowOff>
    </xdr:to>
    <xdr:sp macro="" textlink="">
      <xdr:nvSpPr>
        <xdr:cNvPr id="2" name="Isosceles Triangle 1"/>
        <xdr:cNvSpPr/>
      </xdr:nvSpPr>
      <xdr:spPr bwMode="auto">
        <a:xfrm rot="5400000">
          <a:off x="1063944" y="1214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261504</xdr:colOff>
      <xdr:row>13</xdr:row>
      <xdr:rowOff>54034</xdr:rowOff>
    </xdr:from>
    <xdr:to>
      <xdr:col>2</xdr:col>
      <xdr:colOff>368270</xdr:colOff>
      <xdr:row>13</xdr:row>
      <xdr:rowOff>154044</xdr:rowOff>
    </xdr:to>
    <xdr:sp macro="" textlink="">
      <xdr:nvSpPr>
        <xdr:cNvPr id="3" name="Isosceles Triangle 2"/>
        <xdr:cNvSpPr/>
      </xdr:nvSpPr>
      <xdr:spPr bwMode="auto">
        <a:xfrm rot="5400000">
          <a:off x="1087496" y="2016270"/>
          <a:ext cx="100010" cy="106766"/>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518160</xdr:colOff>
      <xdr:row>36</xdr:row>
      <xdr:rowOff>60960</xdr:rowOff>
    </xdr:from>
    <xdr:to>
      <xdr:col>6</xdr:col>
      <xdr:colOff>42862</xdr:colOff>
      <xdr:row>36</xdr:row>
      <xdr:rowOff>160970</xdr:rowOff>
    </xdr:to>
    <xdr:sp macro="" textlink="">
      <xdr:nvSpPr>
        <xdr:cNvPr id="3" name="Isosceles Triangle 2"/>
        <xdr:cNvSpPr/>
      </xdr:nvSpPr>
      <xdr:spPr bwMode="auto">
        <a:xfrm rot="5400000">
          <a:off x="4672966" y="620839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0</xdr:colOff>
      <xdr:row>32</xdr:row>
      <xdr:rowOff>53340</xdr:rowOff>
    </xdr:from>
    <xdr:to>
      <xdr:col>6</xdr:col>
      <xdr:colOff>134302</xdr:colOff>
      <xdr:row>32</xdr:row>
      <xdr:rowOff>153350</xdr:rowOff>
    </xdr:to>
    <xdr:sp macro="" textlink="">
      <xdr:nvSpPr>
        <xdr:cNvPr id="4" name="Isosceles Triangle 3"/>
        <xdr:cNvSpPr/>
      </xdr:nvSpPr>
      <xdr:spPr bwMode="auto">
        <a:xfrm rot="5400000">
          <a:off x="4764406" y="5606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1440182</xdr:colOff>
      <xdr:row>10</xdr:row>
      <xdr:rowOff>53340</xdr:rowOff>
    </xdr:from>
    <xdr:to>
      <xdr:col>5</xdr:col>
      <xdr:colOff>1549719</xdr:colOff>
      <xdr:row>10</xdr:row>
      <xdr:rowOff>153350</xdr:rowOff>
    </xdr:to>
    <xdr:sp macro="" textlink="">
      <xdr:nvSpPr>
        <xdr:cNvPr id="3" name="Isosceles Triangle 2"/>
        <xdr:cNvSpPr/>
      </xdr:nvSpPr>
      <xdr:spPr bwMode="auto">
        <a:xfrm rot="5400000">
          <a:off x="4721546" y="88677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13</xdr:row>
      <xdr:rowOff>45721</xdr:rowOff>
    </xdr:from>
    <xdr:to>
      <xdr:col>5</xdr:col>
      <xdr:colOff>1576389</xdr:colOff>
      <xdr:row>13</xdr:row>
      <xdr:rowOff>145731</xdr:rowOff>
    </xdr:to>
    <xdr:sp macro="" textlink="">
      <xdr:nvSpPr>
        <xdr:cNvPr id="4" name="Isosceles Triangle 3"/>
        <xdr:cNvSpPr/>
      </xdr:nvSpPr>
      <xdr:spPr bwMode="auto">
        <a:xfrm rot="5400000">
          <a:off x="4748216" y="19764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12</xdr:row>
      <xdr:rowOff>45721</xdr:rowOff>
    </xdr:from>
    <xdr:to>
      <xdr:col>5</xdr:col>
      <xdr:colOff>1576389</xdr:colOff>
      <xdr:row>12</xdr:row>
      <xdr:rowOff>145731</xdr:rowOff>
    </xdr:to>
    <xdr:sp macro="" textlink="">
      <xdr:nvSpPr>
        <xdr:cNvPr id="5" name="Isosceles Triangle 4"/>
        <xdr:cNvSpPr/>
      </xdr:nvSpPr>
      <xdr:spPr bwMode="auto">
        <a:xfrm rot="5400000">
          <a:off x="4748216" y="17935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5</xdr:col>
      <xdr:colOff>1466852</xdr:colOff>
      <xdr:row>14</xdr:row>
      <xdr:rowOff>53342</xdr:rowOff>
    </xdr:from>
    <xdr:to>
      <xdr:col>5</xdr:col>
      <xdr:colOff>1576389</xdr:colOff>
      <xdr:row>14</xdr:row>
      <xdr:rowOff>153352</xdr:rowOff>
    </xdr:to>
    <xdr:sp macro="" textlink="">
      <xdr:nvSpPr>
        <xdr:cNvPr id="7" name="Isosceles Triangle 6"/>
        <xdr:cNvSpPr/>
      </xdr:nvSpPr>
      <xdr:spPr bwMode="auto">
        <a:xfrm rot="5400000">
          <a:off x="4748216" y="2166938"/>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9</xdr:row>
      <xdr:rowOff>51438</xdr:rowOff>
    </xdr:from>
    <xdr:to>
      <xdr:col>6</xdr:col>
      <xdr:colOff>891539</xdr:colOff>
      <xdr:row>9</xdr:row>
      <xdr:rowOff>151448</xdr:rowOff>
    </xdr:to>
    <xdr:sp macro="" textlink="">
      <xdr:nvSpPr>
        <xdr:cNvPr id="12" name="Isosceles Triangle 11"/>
        <xdr:cNvSpPr/>
      </xdr:nvSpPr>
      <xdr:spPr bwMode="auto">
        <a:xfrm rot="5400000">
          <a:off x="5000626" y="134207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10</xdr:row>
      <xdr:rowOff>41912</xdr:rowOff>
    </xdr:from>
    <xdr:to>
      <xdr:col>6</xdr:col>
      <xdr:colOff>891539</xdr:colOff>
      <xdr:row>10</xdr:row>
      <xdr:rowOff>141922</xdr:rowOff>
    </xdr:to>
    <xdr:sp macro="" textlink="">
      <xdr:nvSpPr>
        <xdr:cNvPr id="13" name="Isosceles Triangle 12"/>
        <xdr:cNvSpPr/>
      </xdr:nvSpPr>
      <xdr:spPr bwMode="auto">
        <a:xfrm rot="5400000">
          <a:off x="4882516" y="1761173"/>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11</xdr:row>
      <xdr:rowOff>53343</xdr:rowOff>
    </xdr:from>
    <xdr:to>
      <xdr:col>6</xdr:col>
      <xdr:colOff>891539</xdr:colOff>
      <xdr:row>11</xdr:row>
      <xdr:rowOff>153353</xdr:rowOff>
    </xdr:to>
    <xdr:sp macro="" textlink="">
      <xdr:nvSpPr>
        <xdr:cNvPr id="14" name="Isosceles Triangle 13"/>
        <xdr:cNvSpPr/>
      </xdr:nvSpPr>
      <xdr:spPr bwMode="auto">
        <a:xfrm rot="5400000">
          <a:off x="4882516" y="1963104"/>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12</xdr:row>
      <xdr:rowOff>66679</xdr:rowOff>
    </xdr:from>
    <xdr:to>
      <xdr:col>6</xdr:col>
      <xdr:colOff>891539</xdr:colOff>
      <xdr:row>12</xdr:row>
      <xdr:rowOff>166689</xdr:rowOff>
    </xdr:to>
    <xdr:sp macro="" textlink="">
      <xdr:nvSpPr>
        <xdr:cNvPr id="15" name="Isosceles Triangle 14"/>
        <xdr:cNvSpPr/>
      </xdr:nvSpPr>
      <xdr:spPr bwMode="auto">
        <a:xfrm rot="5400000">
          <a:off x="4882516" y="216694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13</xdr:row>
      <xdr:rowOff>70488</xdr:rowOff>
    </xdr:from>
    <xdr:to>
      <xdr:col>6</xdr:col>
      <xdr:colOff>891539</xdr:colOff>
      <xdr:row>13</xdr:row>
      <xdr:rowOff>170498</xdr:rowOff>
    </xdr:to>
    <xdr:sp macro="" textlink="">
      <xdr:nvSpPr>
        <xdr:cNvPr id="16" name="Isosceles Triangle 15"/>
        <xdr:cNvSpPr/>
      </xdr:nvSpPr>
      <xdr:spPr bwMode="auto">
        <a:xfrm rot="5400000">
          <a:off x="4882516" y="2361249"/>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32</xdr:row>
      <xdr:rowOff>53344</xdr:rowOff>
    </xdr:from>
    <xdr:to>
      <xdr:col>6</xdr:col>
      <xdr:colOff>891539</xdr:colOff>
      <xdr:row>32</xdr:row>
      <xdr:rowOff>153354</xdr:rowOff>
    </xdr:to>
    <xdr:sp macro="" textlink="">
      <xdr:nvSpPr>
        <xdr:cNvPr id="18" name="Isosceles Triangle 17"/>
        <xdr:cNvSpPr/>
      </xdr:nvSpPr>
      <xdr:spPr bwMode="auto">
        <a:xfrm rot="5400000">
          <a:off x="5000626" y="5413060"/>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33</xdr:row>
      <xdr:rowOff>38101</xdr:rowOff>
    </xdr:from>
    <xdr:to>
      <xdr:col>6</xdr:col>
      <xdr:colOff>891539</xdr:colOff>
      <xdr:row>33</xdr:row>
      <xdr:rowOff>138111</xdr:rowOff>
    </xdr:to>
    <xdr:sp macro="" textlink="">
      <xdr:nvSpPr>
        <xdr:cNvPr id="19" name="Isosceles Triangle 18"/>
        <xdr:cNvSpPr/>
      </xdr:nvSpPr>
      <xdr:spPr bwMode="auto">
        <a:xfrm rot="5400000">
          <a:off x="5000626" y="558069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34</xdr:row>
      <xdr:rowOff>38101</xdr:rowOff>
    </xdr:from>
    <xdr:to>
      <xdr:col>6</xdr:col>
      <xdr:colOff>891539</xdr:colOff>
      <xdr:row>34</xdr:row>
      <xdr:rowOff>138111</xdr:rowOff>
    </xdr:to>
    <xdr:sp macro="" textlink="">
      <xdr:nvSpPr>
        <xdr:cNvPr id="20" name="Isosceles Triangle 19"/>
        <xdr:cNvSpPr/>
      </xdr:nvSpPr>
      <xdr:spPr bwMode="auto">
        <a:xfrm rot="5400000">
          <a:off x="5000626" y="576357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6</xdr:col>
      <xdr:colOff>782002</xdr:colOff>
      <xdr:row>35</xdr:row>
      <xdr:rowOff>38101</xdr:rowOff>
    </xdr:from>
    <xdr:to>
      <xdr:col>6</xdr:col>
      <xdr:colOff>891539</xdr:colOff>
      <xdr:row>35</xdr:row>
      <xdr:rowOff>138111</xdr:rowOff>
    </xdr:to>
    <xdr:sp macro="" textlink="">
      <xdr:nvSpPr>
        <xdr:cNvPr id="21" name="Isosceles Triangle 20"/>
        <xdr:cNvSpPr/>
      </xdr:nvSpPr>
      <xdr:spPr bwMode="auto">
        <a:xfrm rot="5400000">
          <a:off x="5000626" y="594645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6</xdr:col>
      <xdr:colOff>782002</xdr:colOff>
      <xdr:row>14</xdr:row>
      <xdr:rowOff>66676</xdr:rowOff>
    </xdr:from>
    <xdr:to>
      <xdr:col>6</xdr:col>
      <xdr:colOff>891539</xdr:colOff>
      <xdr:row>14</xdr:row>
      <xdr:rowOff>166686</xdr:rowOff>
    </xdr:to>
    <xdr:sp macro="" textlink="">
      <xdr:nvSpPr>
        <xdr:cNvPr id="22" name="Isosceles Triangle 21"/>
        <xdr:cNvSpPr/>
      </xdr:nvSpPr>
      <xdr:spPr bwMode="auto">
        <a:xfrm rot="5400000">
          <a:off x="5000626" y="2271712"/>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editAs="oneCell">
    <xdr:from>
      <xdr:col>0</xdr:col>
      <xdr:colOff>95250</xdr:colOff>
      <xdr:row>14</xdr:row>
      <xdr:rowOff>38100</xdr:rowOff>
    </xdr:from>
    <xdr:to>
      <xdr:col>0</xdr:col>
      <xdr:colOff>204787</xdr:colOff>
      <xdr:row>14</xdr:row>
      <xdr:rowOff>138110</xdr:rowOff>
    </xdr:to>
    <xdr:sp macro="" textlink="">
      <xdr:nvSpPr>
        <xdr:cNvPr id="25" name="Isosceles Triangle 24"/>
        <xdr:cNvSpPr/>
      </xdr:nvSpPr>
      <xdr:spPr bwMode="auto">
        <a:xfrm rot="5400000">
          <a:off x="100014" y="2319336"/>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1615440</xdr:colOff>
      <xdr:row>22</xdr:row>
      <xdr:rowOff>0</xdr:rowOff>
    </xdr:from>
    <xdr:to>
      <xdr:col>2</xdr:col>
      <xdr:colOff>1724977</xdr:colOff>
      <xdr:row>22</xdr:row>
      <xdr:rowOff>8571</xdr:rowOff>
    </xdr:to>
    <xdr:sp macro="" textlink="">
      <xdr:nvSpPr>
        <xdr:cNvPr id="6" name="Isosceles Triangle 5"/>
        <xdr:cNvSpPr/>
      </xdr:nvSpPr>
      <xdr:spPr bwMode="auto">
        <a:xfrm rot="5400000">
          <a:off x="2199324" y="3614737"/>
          <a:ext cx="100010" cy="109537"/>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1813560</xdr:colOff>
      <xdr:row>21</xdr:row>
      <xdr:rowOff>60960</xdr:rowOff>
    </xdr:from>
    <xdr:to>
      <xdr:col>2</xdr:col>
      <xdr:colOff>1947862</xdr:colOff>
      <xdr:row>21</xdr:row>
      <xdr:rowOff>160970</xdr:rowOff>
    </xdr:to>
    <xdr:sp macro="" textlink="">
      <xdr:nvSpPr>
        <xdr:cNvPr id="3" name="Isosceles Triangle 2"/>
        <xdr:cNvSpPr/>
      </xdr:nvSpPr>
      <xdr:spPr bwMode="auto">
        <a:xfrm rot="5400000">
          <a:off x="2173606" y="293941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twoCellAnchor>
    <xdr:from>
      <xdr:col>2</xdr:col>
      <xdr:colOff>1836420</xdr:colOff>
      <xdr:row>31</xdr:row>
      <xdr:rowOff>53340</xdr:rowOff>
    </xdr:from>
    <xdr:to>
      <xdr:col>2</xdr:col>
      <xdr:colOff>1970722</xdr:colOff>
      <xdr:row>31</xdr:row>
      <xdr:rowOff>153350</xdr:rowOff>
    </xdr:to>
    <xdr:sp macro="" textlink="">
      <xdr:nvSpPr>
        <xdr:cNvPr id="4" name="Isosceles Triangle 3"/>
        <xdr:cNvSpPr/>
      </xdr:nvSpPr>
      <xdr:spPr bwMode="auto">
        <a:xfrm rot="5400000">
          <a:off x="2196466" y="4562474"/>
          <a:ext cx="100010" cy="134302"/>
        </a:xfrm>
        <a:prstGeom prst="triangle">
          <a:avLst/>
        </a:prstGeom>
        <a:solidFill>
          <a:schemeClr val="accent1">
            <a:lumMod val="60000"/>
            <a:lumOff val="40000"/>
          </a:schemeClr>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Link%20Ongoing%20Tasks/DEV%20Tasks/New%20DEV%20Forms/Conventional%20RH%20Loan%20App-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Link%20Ongoing%20Tasks/DEV%20Tasks/New%20DEV%20Forms/Mixed%20Use%20Templates/Mixed%20Use%20RH%20Loan%20App%20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Link%20Ongoing%20Tasks/DEV%20Tasks/New%20DEV%20Forms/Mixed%20Use%20Templates/Older%20Versions/Mixed%20Use%20RH%20Loan%20App%204.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Link%20Ongoing%20Tasks/DEV%20Tasks/New%20DEV%20Forms/test%20folder/Test%20App%20021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ultifam/Taxcredits/Litc%202014/ProLink%20Templates/Master%202014%20Reservation%20Applicat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ortal.vhda.net/Multifam/Taxcredits/Litc%202014/ProLink%20Templates/Master%202014%20Reservation%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Guidelines"/>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refreshError="1"/>
      <sheetData sheetId="3" refreshError="1"/>
      <sheetData sheetId="4" refreshError="1"/>
      <sheetData sheetId="5" refreshError="1"/>
      <sheetData sheetId="6">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Guidelines"/>
      <sheetName val="DEV Info"/>
      <sheetName val="Sources"/>
      <sheetName val="SD_Dropdowns"/>
      <sheetName val="Borrower"/>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row r="2">
          <cell r="AO2" t="str">
            <v>New 4%</v>
          </cell>
          <cell r="AQ2" t="str">
            <v>Assumption</v>
          </cell>
          <cell r="AS2" t="str">
            <v>Elderly - Non Specific</v>
          </cell>
          <cell r="AU2" t="str">
            <v>Garden (1)</v>
          </cell>
          <cell r="AW2" t="str">
            <v>SRO</v>
          </cell>
          <cell r="AY2" t="str">
            <v>Carpet</v>
          </cell>
          <cell r="BC2" t="str">
            <v>Electric Baseboard</v>
          </cell>
          <cell r="BE2" t="str">
            <v>Central Air</v>
          </cell>
          <cell r="BG2" t="str">
            <v>Solar</v>
          </cell>
          <cell r="BI2" t="str">
            <v>Combo</v>
          </cell>
          <cell r="BK2" t="str">
            <v>Aluminum</v>
          </cell>
          <cell r="BM2" t="str">
            <v>AK</v>
          </cell>
          <cell r="BO2" t="str">
            <v>General Residential</v>
          </cell>
          <cell r="BQ2" t="str">
            <v>Low-Rise (1-4)</v>
          </cell>
          <cell r="BS2" t="str">
            <v>Accomack County</v>
          </cell>
          <cell r="BU2" t="str">
            <v>Masonry</v>
          </cell>
          <cell r="BW2" t="str">
            <v>Tenants in Units at Closing</v>
          </cell>
          <cell r="BY2" t="str">
            <v>Combination</v>
          </cell>
        </row>
        <row r="3">
          <cell r="AO3" t="str">
            <v>New 9%</v>
          </cell>
          <cell r="AQ3" t="str">
            <v>Conversion</v>
          </cell>
          <cell r="AS3" t="str">
            <v>Homeless - Chronic</v>
          </cell>
          <cell r="AU3" t="str">
            <v>Townhouse (2+)</v>
          </cell>
          <cell r="AW3" t="str">
            <v>Bed</v>
          </cell>
          <cell r="AY3" t="str">
            <v>Ceramic Tile</v>
          </cell>
          <cell r="BC3" t="str">
            <v>Electric Forced Air</v>
          </cell>
          <cell r="BE3" t="str">
            <v>Window Unit</v>
          </cell>
          <cell r="BG3" t="str">
            <v>Electric</v>
          </cell>
          <cell r="BI3" t="str">
            <v>Electric</v>
          </cell>
          <cell r="BK3" t="str">
            <v>Brick</v>
          </cell>
          <cell r="BM3" t="str">
            <v>AL</v>
          </cell>
          <cell r="BO3" t="str">
            <v>Supportive Housing</v>
          </cell>
          <cell r="BQ3" t="str">
            <v>Mid-Rise (5-7)</v>
          </cell>
          <cell r="BS3" t="str">
            <v>Albemarle County</v>
          </cell>
          <cell r="BU3" t="str">
            <v>Frame</v>
          </cell>
          <cell r="BW3" t="str">
            <v>Tenants Not in Units at Closing</v>
          </cell>
          <cell r="BY3" t="str">
            <v>Flat</v>
          </cell>
        </row>
        <row r="4">
          <cell r="AO4" t="str">
            <v xml:space="preserve">4% and 9% </v>
          </cell>
          <cell r="AQ4" t="str">
            <v>Grant</v>
          </cell>
          <cell r="AS4" t="str">
            <v>PWD - Non Specific</v>
          </cell>
          <cell r="AU4" t="str">
            <v>Combination</v>
          </cell>
          <cell r="AW4" t="str">
            <v>1BR, 1BA</v>
          </cell>
          <cell r="AY4" t="str">
            <v>Combination</v>
          </cell>
          <cell r="BC4" t="str">
            <v>Gas Forced Air</v>
          </cell>
          <cell r="BE4" t="str">
            <v>Central Chiller</v>
          </cell>
          <cell r="BG4" t="str">
            <v>Gas</v>
          </cell>
          <cell r="BI4" t="str">
            <v>Gas</v>
          </cell>
          <cell r="BK4" t="str">
            <v>Combination</v>
          </cell>
          <cell r="BM4" t="str">
            <v>AR</v>
          </cell>
          <cell r="BO4" t="str">
            <v>Mixed Income Only</v>
          </cell>
          <cell r="BQ4" t="str">
            <v>High-Rise (8+)</v>
          </cell>
          <cell r="BS4" t="str">
            <v>Alexandria City</v>
          </cell>
          <cell r="BU4" t="str">
            <v>Steel</v>
          </cell>
          <cell r="BY4" t="str">
            <v>Hip Roof</v>
          </cell>
        </row>
        <row r="5">
          <cell r="AO5" t="str">
            <v>Existing 4%</v>
          </cell>
          <cell r="AQ5" t="str">
            <v>Loan Increase</v>
          </cell>
          <cell r="AS5" t="str">
            <v>Elderly 55+</v>
          </cell>
          <cell r="AU5" t="str">
            <v>SRO</v>
          </cell>
          <cell r="AW5" t="str">
            <v>1BR, 1.5BA</v>
          </cell>
          <cell r="AY5" t="str">
            <v>Concrete</v>
          </cell>
          <cell r="BC5" t="str">
            <v>Gas Radiant</v>
          </cell>
          <cell r="BE5" t="str">
            <v>Through Wall</v>
          </cell>
          <cell r="BG5" t="str">
            <v>Oil Fired</v>
          </cell>
          <cell r="BK5" t="str">
            <v>Fiber Cement Siding</v>
          </cell>
          <cell r="BM5" t="str">
            <v>AZ</v>
          </cell>
          <cell r="BO5" t="str">
            <v>Mixed Use/Mixed Income</v>
          </cell>
          <cell r="BQ5" t="str">
            <v>Townhouse Concept</v>
          </cell>
          <cell r="BS5" t="str">
            <v>Alleghany County</v>
          </cell>
          <cell r="BU5" t="str">
            <v>Combination</v>
          </cell>
          <cell r="BY5" t="str">
            <v>Mansard</v>
          </cell>
        </row>
        <row r="6">
          <cell r="AO6" t="str">
            <v>Existing 9%</v>
          </cell>
          <cell r="AQ6" t="str">
            <v>New Deal</v>
          </cell>
          <cell r="AS6" t="str">
            <v>Homeless - Other</v>
          </cell>
          <cell r="AU6" t="str">
            <v>Live-Work</v>
          </cell>
          <cell r="AW6" t="str">
            <v>1BR, 2BA</v>
          </cell>
          <cell r="AY6" t="str">
            <v>Hardwood</v>
          </cell>
          <cell r="BC6" t="str">
            <v>Heat Pump</v>
          </cell>
          <cell r="BK6" t="str">
            <v>Masonite</v>
          </cell>
          <cell r="BM6" t="str">
            <v>CA</v>
          </cell>
          <cell r="BO6" t="str">
            <v>MUMI/ Supportive Housing</v>
          </cell>
          <cell r="BQ6" t="str">
            <v>SF Detached</v>
          </cell>
          <cell r="BS6" t="str">
            <v>Amelia County</v>
          </cell>
          <cell r="BU6" t="str">
            <v>Other</v>
          </cell>
          <cell r="BY6" t="str">
            <v>Pitched</v>
          </cell>
        </row>
        <row r="7">
          <cell r="AO7" t="str">
            <v>Existing EUA</v>
          </cell>
          <cell r="AQ7" t="str">
            <v>Recast</v>
          </cell>
          <cell r="AS7" t="str">
            <v>PWD - HIV</v>
          </cell>
          <cell r="AU7" t="str">
            <v>Loft</v>
          </cell>
          <cell r="AW7" t="str">
            <v>2BR, 1BA</v>
          </cell>
          <cell r="AY7" t="str">
            <v>Laminate</v>
          </cell>
          <cell r="BC7" t="str">
            <v>Oil Forced Air</v>
          </cell>
          <cell r="BK7" t="str">
            <v>Other</v>
          </cell>
          <cell r="BM7" t="str">
            <v>CO</v>
          </cell>
          <cell r="BQ7" t="str">
            <v>Duplex</v>
          </cell>
          <cell r="BS7" t="str">
            <v>Amherst County</v>
          </cell>
          <cell r="BY7" t="str">
            <v>Sloped</v>
          </cell>
        </row>
        <row r="8">
          <cell r="AQ8" t="str">
            <v>Refinance External - Other</v>
          </cell>
          <cell r="AS8" t="str">
            <v>Elderly 62+</v>
          </cell>
          <cell r="AW8" t="str">
            <v>2BR, 1.5BA</v>
          </cell>
          <cell r="AY8" t="str">
            <v>Parquet</v>
          </cell>
          <cell r="BC8" t="str">
            <v>Oil Radiant</v>
          </cell>
          <cell r="BK8" t="str">
            <v>Stone</v>
          </cell>
          <cell r="BM8" t="str">
            <v>CT</v>
          </cell>
          <cell r="BQ8" t="str">
            <v>Cluster</v>
          </cell>
          <cell r="BS8" t="str">
            <v>Appomattox County</v>
          </cell>
        </row>
        <row r="9">
          <cell r="AQ9" t="str">
            <v>Refinance Internal - VHDA</v>
          </cell>
          <cell r="AS9" t="str">
            <v>PWD - Mental</v>
          </cell>
          <cell r="AW9" t="str">
            <v>2BR, 2BA</v>
          </cell>
          <cell r="AY9" t="str">
            <v>Sheet Vinyl</v>
          </cell>
          <cell r="BC9" t="str">
            <v>Solar</v>
          </cell>
          <cell r="BK9" t="str">
            <v>Synthetic Stucco</v>
          </cell>
          <cell r="BM9" t="str">
            <v>DC</v>
          </cell>
          <cell r="BQ9" t="str">
            <v>Commercial - Only</v>
          </cell>
          <cell r="BS9" t="str">
            <v>Arlington County</v>
          </cell>
        </row>
        <row r="10">
          <cell r="AQ10" t="str">
            <v>Restructure</v>
          </cell>
          <cell r="AS10" t="str">
            <v>Elderly 65+</v>
          </cell>
          <cell r="AW10" t="str">
            <v>2BR, 2.5BA</v>
          </cell>
          <cell r="AY10" t="str">
            <v>Vinyl Tile</v>
          </cell>
          <cell r="BK10" t="str">
            <v>Vinyl</v>
          </cell>
          <cell r="BM10" t="str">
            <v>DE</v>
          </cell>
          <cell r="BS10" t="str">
            <v>Augusta County</v>
          </cell>
        </row>
        <row r="11">
          <cell r="AQ11" t="str">
            <v>Workout</v>
          </cell>
          <cell r="AS11" t="str">
            <v>PWD - Physical</v>
          </cell>
          <cell r="AW11" t="str">
            <v>2BR, 3BA</v>
          </cell>
          <cell r="BK11" t="str">
            <v>Wood</v>
          </cell>
          <cell r="BM11" t="str">
            <v>FL</v>
          </cell>
          <cell r="BS11" t="str">
            <v>Bath County</v>
          </cell>
        </row>
        <row r="12">
          <cell r="AQ12" t="str">
            <v>Equity Takeout</v>
          </cell>
          <cell r="AS12" t="str">
            <v>Elderly Frail</v>
          </cell>
          <cell r="AW12" t="str">
            <v>2BR, 3.5BA</v>
          </cell>
          <cell r="BM12" t="str">
            <v>GA</v>
          </cell>
          <cell r="BS12" t="str">
            <v>Bedford County</v>
          </cell>
        </row>
        <row r="13">
          <cell r="AS13" t="str">
            <v>PWD - Substance Abuse</v>
          </cell>
          <cell r="AW13" t="str">
            <v>3BR, 1BA</v>
          </cell>
          <cell r="BM13" t="str">
            <v>HI</v>
          </cell>
          <cell r="BS13" t="str">
            <v>Bland County</v>
          </cell>
        </row>
        <row r="14">
          <cell r="AS14" t="str">
            <v>General</v>
          </cell>
          <cell r="AW14" t="str">
            <v>3BR, 1.5BA</v>
          </cell>
          <cell r="BM14" t="str">
            <v>IA</v>
          </cell>
          <cell r="BS14" t="str">
            <v>Botetourt County</v>
          </cell>
        </row>
        <row r="15">
          <cell r="AW15" t="str">
            <v>3BR, 2BA</v>
          </cell>
          <cell r="BM15" t="str">
            <v>ID</v>
          </cell>
          <cell r="BS15" t="str">
            <v>Bristol City</v>
          </cell>
        </row>
        <row r="16">
          <cell r="AW16" t="str">
            <v>3BR, 2.5BA</v>
          </cell>
          <cell r="BM16" t="str">
            <v>IL</v>
          </cell>
          <cell r="BS16" t="str">
            <v>Brunswick County</v>
          </cell>
        </row>
        <row r="17">
          <cell r="AW17" t="str">
            <v>3BR, 3BA</v>
          </cell>
          <cell r="BM17" t="str">
            <v>IN</v>
          </cell>
          <cell r="BS17" t="str">
            <v>Buchanan County</v>
          </cell>
        </row>
        <row r="18">
          <cell r="AW18" t="str">
            <v>3BR, 3.5BA</v>
          </cell>
          <cell r="BM18" t="str">
            <v>KS</v>
          </cell>
          <cell r="BS18" t="str">
            <v>Buckingham County</v>
          </cell>
        </row>
        <row r="19">
          <cell r="AW19" t="str">
            <v>4BR, 1BA</v>
          </cell>
          <cell r="BM19" t="str">
            <v>KY</v>
          </cell>
          <cell r="BS19" t="str">
            <v>Buena Vista City</v>
          </cell>
        </row>
        <row r="20">
          <cell r="AW20" t="str">
            <v>4BR, 1.5BA</v>
          </cell>
          <cell r="BM20" t="str">
            <v>LA</v>
          </cell>
          <cell r="BS20" t="str">
            <v>Campbell County</v>
          </cell>
        </row>
        <row r="21">
          <cell r="AW21" t="str">
            <v>4BR, 2BA</v>
          </cell>
          <cell r="BM21" t="str">
            <v>MA</v>
          </cell>
          <cell r="BS21" t="str">
            <v>Caroline County</v>
          </cell>
        </row>
        <row r="22">
          <cell r="AW22" t="str">
            <v>4BR, 2.5BA</v>
          </cell>
          <cell r="BM22" t="str">
            <v>MD</v>
          </cell>
          <cell r="BS22" t="str">
            <v>Carroll County</v>
          </cell>
        </row>
        <row r="23">
          <cell r="AW23" t="str">
            <v>4BR, 3BA</v>
          </cell>
          <cell r="BM23" t="str">
            <v>ME</v>
          </cell>
          <cell r="BS23" t="str">
            <v>Charles City County</v>
          </cell>
        </row>
        <row r="24">
          <cell r="AW24" t="str">
            <v>4BR, 3.5BA</v>
          </cell>
          <cell r="BM24" t="str">
            <v>MI</v>
          </cell>
          <cell r="BS24" t="str">
            <v>Charlotte County</v>
          </cell>
        </row>
        <row r="25">
          <cell r="AW25" t="str">
            <v>4BR, 4BA</v>
          </cell>
          <cell r="BM25" t="str">
            <v>MN</v>
          </cell>
          <cell r="BS25" t="str">
            <v>Charlottesville City</v>
          </cell>
        </row>
        <row r="26">
          <cell r="AW26" t="str">
            <v>5BR, 1BA</v>
          </cell>
          <cell r="BM26" t="str">
            <v>MO</v>
          </cell>
          <cell r="BS26" t="str">
            <v>Chesapeake City</v>
          </cell>
        </row>
        <row r="27">
          <cell r="AW27" t="str">
            <v>5BR, 1.5BA</v>
          </cell>
          <cell r="BM27" t="str">
            <v>MS</v>
          </cell>
          <cell r="BS27" t="str">
            <v>Chesterfield County</v>
          </cell>
        </row>
        <row r="28">
          <cell r="AW28" t="str">
            <v>5BR, 2BA</v>
          </cell>
          <cell r="BM28" t="str">
            <v>MT</v>
          </cell>
          <cell r="BS28" t="str">
            <v>Clarke County</v>
          </cell>
        </row>
        <row r="29">
          <cell r="AW29" t="str">
            <v>5BR, 2.5BA</v>
          </cell>
          <cell r="BM29" t="str">
            <v>NC</v>
          </cell>
          <cell r="BS29" t="str">
            <v>Colonial Heights City</v>
          </cell>
        </row>
        <row r="30">
          <cell r="AW30" t="str">
            <v>5BR, 3BA</v>
          </cell>
          <cell r="BM30" t="str">
            <v>ND</v>
          </cell>
          <cell r="BS30" t="str">
            <v>Covington City</v>
          </cell>
        </row>
        <row r="31">
          <cell r="AW31" t="str">
            <v>5BR, 3.5BA</v>
          </cell>
          <cell r="BM31" t="str">
            <v>NE</v>
          </cell>
          <cell r="BS31" t="str">
            <v>Craig County</v>
          </cell>
        </row>
        <row r="32">
          <cell r="AW32" t="str">
            <v>6BR or More</v>
          </cell>
          <cell r="BM32" t="str">
            <v>NH</v>
          </cell>
          <cell r="BS32" t="str">
            <v>Culpeper County</v>
          </cell>
        </row>
        <row r="33">
          <cell r="AW33" t="str">
            <v>Efficiency</v>
          </cell>
          <cell r="BM33" t="str">
            <v>NJ</v>
          </cell>
          <cell r="BS33" t="str">
            <v>Cumberland County</v>
          </cell>
        </row>
        <row r="34">
          <cell r="BM34" t="str">
            <v>NM</v>
          </cell>
          <cell r="BS34" t="str">
            <v>Danville City</v>
          </cell>
        </row>
        <row r="35">
          <cell r="BM35" t="str">
            <v>NV</v>
          </cell>
          <cell r="BS35" t="str">
            <v>Dickenson County</v>
          </cell>
        </row>
        <row r="36">
          <cell r="BM36" t="str">
            <v>NY</v>
          </cell>
          <cell r="BS36" t="str">
            <v>Dinwiddie County</v>
          </cell>
        </row>
        <row r="37">
          <cell r="BM37" t="str">
            <v>OH</v>
          </cell>
          <cell r="BS37" t="str">
            <v>Emporia City</v>
          </cell>
        </row>
        <row r="38">
          <cell r="BM38" t="str">
            <v>OK</v>
          </cell>
          <cell r="BS38" t="str">
            <v>Essex County</v>
          </cell>
        </row>
        <row r="39">
          <cell r="BM39" t="str">
            <v>OR</v>
          </cell>
          <cell r="BS39" t="str">
            <v>Fairfax City</v>
          </cell>
        </row>
        <row r="40">
          <cell r="BM40" t="str">
            <v>PA</v>
          </cell>
          <cell r="BS40" t="str">
            <v>Fairfax County</v>
          </cell>
        </row>
        <row r="41">
          <cell r="BM41" t="str">
            <v>RI</v>
          </cell>
          <cell r="BS41" t="str">
            <v>Falls Church City</v>
          </cell>
        </row>
        <row r="42">
          <cell r="BM42" t="str">
            <v>SC</v>
          </cell>
          <cell r="BS42" t="str">
            <v>Fauquier County</v>
          </cell>
        </row>
        <row r="43">
          <cell r="BM43" t="str">
            <v>SD</v>
          </cell>
          <cell r="BS43" t="str">
            <v>Floyd County</v>
          </cell>
        </row>
        <row r="44">
          <cell r="BM44" t="str">
            <v>TN</v>
          </cell>
          <cell r="BS44" t="str">
            <v>Fluvanna County</v>
          </cell>
        </row>
        <row r="45">
          <cell r="BM45" t="str">
            <v>TX</v>
          </cell>
          <cell r="BS45" t="str">
            <v>Franklin City</v>
          </cell>
        </row>
        <row r="46">
          <cell r="BM46" t="str">
            <v>UT</v>
          </cell>
          <cell r="BS46" t="str">
            <v>Franklin County</v>
          </cell>
        </row>
        <row r="47">
          <cell r="BM47" t="str">
            <v>VA</v>
          </cell>
          <cell r="BS47" t="str">
            <v>Frederick County</v>
          </cell>
        </row>
        <row r="48">
          <cell r="BM48" t="str">
            <v>VT</v>
          </cell>
          <cell r="BS48" t="str">
            <v>Fredericksburg City</v>
          </cell>
        </row>
        <row r="49">
          <cell r="BM49" t="str">
            <v>WA</v>
          </cell>
          <cell r="BS49" t="str">
            <v>Galax City</v>
          </cell>
        </row>
        <row r="50">
          <cell r="BM50" t="str">
            <v>WI</v>
          </cell>
          <cell r="BS50" t="str">
            <v>Giles County</v>
          </cell>
        </row>
        <row r="51">
          <cell r="BM51" t="str">
            <v>WV</v>
          </cell>
          <cell r="BS51" t="str">
            <v>Gloucester County</v>
          </cell>
        </row>
        <row r="52">
          <cell r="BM52" t="str">
            <v>WY</v>
          </cell>
          <cell r="BS52" t="str">
            <v>Goochland County</v>
          </cell>
        </row>
        <row r="53">
          <cell r="BS53" t="str">
            <v>Grayson County</v>
          </cell>
        </row>
        <row r="54">
          <cell r="BS54" t="str">
            <v>Greene County</v>
          </cell>
        </row>
        <row r="55">
          <cell r="BS55" t="str">
            <v>Greensville County</v>
          </cell>
        </row>
        <row r="56">
          <cell r="BS56" t="str">
            <v>Halifax County</v>
          </cell>
        </row>
        <row r="57">
          <cell r="BS57" t="str">
            <v>Hampton City</v>
          </cell>
        </row>
        <row r="58">
          <cell r="BS58" t="str">
            <v>Hanover County</v>
          </cell>
        </row>
        <row r="59">
          <cell r="BS59" t="str">
            <v>Harrisonburg City</v>
          </cell>
        </row>
        <row r="60">
          <cell r="BS60" t="str">
            <v>Henrico County</v>
          </cell>
        </row>
        <row r="61">
          <cell r="BS61" t="str">
            <v>Henry County</v>
          </cell>
        </row>
        <row r="62">
          <cell r="BS62" t="str">
            <v>Highland County</v>
          </cell>
        </row>
        <row r="63">
          <cell r="BS63" t="str">
            <v>Hopewell City</v>
          </cell>
        </row>
        <row r="64">
          <cell r="BS64" t="str">
            <v>Isle of Wight County</v>
          </cell>
        </row>
        <row r="65">
          <cell r="BS65" t="str">
            <v>James City County</v>
          </cell>
        </row>
        <row r="66">
          <cell r="BS66" t="str">
            <v>King and Queen County</v>
          </cell>
        </row>
        <row r="67">
          <cell r="BS67" t="str">
            <v>King George County</v>
          </cell>
        </row>
        <row r="68">
          <cell r="BS68" t="str">
            <v>King William County</v>
          </cell>
        </row>
        <row r="69">
          <cell r="BS69" t="str">
            <v>Lancaster County</v>
          </cell>
        </row>
        <row r="70">
          <cell r="BS70" t="str">
            <v>Lee County</v>
          </cell>
        </row>
        <row r="71">
          <cell r="BS71" t="str">
            <v>Lexington City</v>
          </cell>
        </row>
        <row r="72">
          <cell r="BS72" t="str">
            <v>Loudoun County</v>
          </cell>
        </row>
        <row r="73">
          <cell r="BS73" t="str">
            <v>Louisa County</v>
          </cell>
        </row>
        <row r="74">
          <cell r="BS74" t="str">
            <v>Lunenburg County</v>
          </cell>
        </row>
        <row r="75">
          <cell r="BS75" t="str">
            <v>Lynchburg City</v>
          </cell>
        </row>
        <row r="76">
          <cell r="BS76" t="str">
            <v>Madison County</v>
          </cell>
        </row>
        <row r="77">
          <cell r="BS77" t="str">
            <v>Manassas City</v>
          </cell>
        </row>
        <row r="78">
          <cell r="BS78" t="str">
            <v>Manassas Park City</v>
          </cell>
        </row>
        <row r="79">
          <cell r="BS79" t="str">
            <v>Martinsville City</v>
          </cell>
        </row>
        <row r="80">
          <cell r="BS80" t="str">
            <v>Mathews County</v>
          </cell>
        </row>
        <row r="81">
          <cell r="BS81" t="str">
            <v>Mecklenburg County</v>
          </cell>
        </row>
        <row r="82">
          <cell r="BS82" t="str">
            <v>Middlesex County</v>
          </cell>
        </row>
        <row r="83">
          <cell r="BS83" t="str">
            <v>Montgomery County</v>
          </cell>
        </row>
        <row r="84">
          <cell r="BS84" t="str">
            <v>Nelson County</v>
          </cell>
        </row>
        <row r="85">
          <cell r="BS85" t="str">
            <v>New Kent County</v>
          </cell>
        </row>
        <row r="86">
          <cell r="BS86" t="str">
            <v>Newport News City</v>
          </cell>
        </row>
        <row r="87">
          <cell r="BS87" t="str">
            <v>Norfolk City</v>
          </cell>
        </row>
        <row r="88">
          <cell r="BS88" t="str">
            <v>Northampton County</v>
          </cell>
        </row>
        <row r="89">
          <cell r="BS89" t="str">
            <v>Northumberland County</v>
          </cell>
        </row>
        <row r="90">
          <cell r="BS90" t="str">
            <v>Norton City</v>
          </cell>
        </row>
        <row r="91">
          <cell r="BS91" t="str">
            <v>Nottoway County</v>
          </cell>
        </row>
        <row r="92">
          <cell r="BS92" t="str">
            <v>Orange County</v>
          </cell>
        </row>
        <row r="93">
          <cell r="BS93" t="str">
            <v>Page County</v>
          </cell>
        </row>
        <row r="94">
          <cell r="BS94" t="str">
            <v>Patrick County</v>
          </cell>
        </row>
        <row r="95">
          <cell r="BS95" t="str">
            <v>Petersburg City</v>
          </cell>
        </row>
        <row r="96">
          <cell r="BS96" t="str">
            <v>Pittsylvania County</v>
          </cell>
        </row>
        <row r="97">
          <cell r="BS97" t="str">
            <v>Poquoson City</v>
          </cell>
        </row>
        <row r="98">
          <cell r="BS98" t="str">
            <v>Portsmouth City</v>
          </cell>
        </row>
        <row r="99">
          <cell r="BS99" t="str">
            <v>Powhatan County</v>
          </cell>
        </row>
        <row r="100">
          <cell r="BS100" t="str">
            <v>Prince Edward County</v>
          </cell>
        </row>
        <row r="101">
          <cell r="BS101" t="str">
            <v>Prince George County</v>
          </cell>
        </row>
        <row r="102">
          <cell r="BS102" t="str">
            <v>Prince William County</v>
          </cell>
        </row>
        <row r="103">
          <cell r="BS103" t="str">
            <v>Pulaski County</v>
          </cell>
        </row>
        <row r="104">
          <cell r="BS104" t="str">
            <v>Radford City</v>
          </cell>
        </row>
        <row r="105">
          <cell r="BS105" t="str">
            <v>Rappahannock County</v>
          </cell>
        </row>
        <row r="106">
          <cell r="BS106" t="str">
            <v>Richmond City</v>
          </cell>
        </row>
        <row r="107">
          <cell r="BS107" t="str">
            <v>Richmond County</v>
          </cell>
        </row>
        <row r="108">
          <cell r="BS108" t="str">
            <v>Roanoke City</v>
          </cell>
        </row>
        <row r="109">
          <cell r="BS109" t="str">
            <v>Roanoke County</v>
          </cell>
        </row>
        <row r="110">
          <cell r="BS110" t="str">
            <v>Rockbridge County</v>
          </cell>
        </row>
        <row r="111">
          <cell r="BS111" t="str">
            <v>Rockingham County</v>
          </cell>
        </row>
        <row r="112">
          <cell r="BS112" t="str">
            <v>Russell County</v>
          </cell>
        </row>
        <row r="113">
          <cell r="BS113" t="str">
            <v>Salem City</v>
          </cell>
        </row>
        <row r="114">
          <cell r="BS114" t="str">
            <v>Scott County</v>
          </cell>
        </row>
        <row r="115">
          <cell r="BS115" t="str">
            <v>Shenandoah County</v>
          </cell>
        </row>
        <row r="116">
          <cell r="BS116" t="str">
            <v>Smyth County</v>
          </cell>
        </row>
        <row r="117">
          <cell r="BS117" t="str">
            <v>Southampton County</v>
          </cell>
        </row>
        <row r="118">
          <cell r="BS118" t="str">
            <v>Spotsylvania County</v>
          </cell>
        </row>
        <row r="119">
          <cell r="BS119" t="str">
            <v>Stafford County</v>
          </cell>
        </row>
        <row r="120">
          <cell r="BS120" t="str">
            <v>Staunton City</v>
          </cell>
        </row>
        <row r="121">
          <cell r="BS121" t="str">
            <v>Suffolk City</v>
          </cell>
        </row>
        <row r="122">
          <cell r="BS122" t="str">
            <v>Surry County</v>
          </cell>
        </row>
        <row r="123">
          <cell r="BS123" t="str">
            <v>Sussex County</v>
          </cell>
        </row>
        <row r="124">
          <cell r="BS124" t="str">
            <v>Tazewell County</v>
          </cell>
        </row>
        <row r="125">
          <cell r="BS125" t="str">
            <v>Virginia Beach City</v>
          </cell>
        </row>
        <row r="126">
          <cell r="BS126" t="str">
            <v>Warren County</v>
          </cell>
        </row>
        <row r="127">
          <cell r="BS127" t="str">
            <v>Washington County</v>
          </cell>
        </row>
        <row r="128">
          <cell r="BS128" t="str">
            <v>Waynesboro City</v>
          </cell>
        </row>
        <row r="129">
          <cell r="BS129" t="str">
            <v>Westmoreland County</v>
          </cell>
        </row>
        <row r="130">
          <cell r="BS130" t="str">
            <v>Williamsburg City</v>
          </cell>
        </row>
        <row r="131">
          <cell r="BS131" t="str">
            <v>Winchester City</v>
          </cell>
        </row>
        <row r="132">
          <cell r="BS132" t="str">
            <v>Wise County</v>
          </cell>
        </row>
        <row r="133">
          <cell r="BS133" t="str">
            <v>Wythe County</v>
          </cell>
        </row>
        <row r="134">
          <cell r="BS134" t="str">
            <v>York County</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Guidelines"/>
      <sheetName val="DEV Info"/>
      <sheetName val="Sources"/>
      <sheetName val="Borrower"/>
      <sheetName val="SD_Dropdowns"/>
      <sheetName val="Team"/>
      <sheetName val="Site"/>
      <sheetName val="Bldg"/>
      <sheetName val="Tenants"/>
      <sheetName val="Mrktg"/>
      <sheetName val="Income"/>
      <sheetName val="Comm Income"/>
      <sheetName val="Expenses"/>
      <sheetName val="Uses"/>
      <sheetName val="Con. Draw"/>
      <sheetName val="Arch."/>
      <sheetName val="Dev Summary"/>
      <sheetName val="DCA"/>
      <sheetName val="Exhibit 1"/>
      <sheetName val="Exhibit 2"/>
      <sheetName val="Exhibit 3"/>
      <sheetName val="Exhibit 4"/>
      <sheetName val="Exhibit 5"/>
    </sheetNames>
    <sheetDataSet>
      <sheetData sheetId="0"/>
      <sheetData sheetId="1"/>
      <sheetData sheetId="2"/>
      <sheetData sheetId="3"/>
      <sheetData sheetId="4"/>
      <sheetData sheetId="5"/>
      <sheetData sheetId="6"/>
      <sheetData sheetId="7"/>
      <sheetData sheetId="8">
        <row r="2">
          <cell r="C2" t="str">
            <v>New 4%</v>
          </cell>
          <cell r="E2" t="str">
            <v>Pre Development Loan</v>
          </cell>
          <cell r="G2" t="str">
            <v>General</v>
          </cell>
          <cell r="I2" t="str">
            <v>Garden (1)</v>
          </cell>
          <cell r="K2" t="str">
            <v>Efficiency</v>
          </cell>
          <cell r="M2" t="str">
            <v>Carpet</v>
          </cell>
          <cell r="O2" t="str">
            <v>Combination</v>
          </cell>
          <cell r="Q2" t="str">
            <v>Electric Baseboard</v>
          </cell>
          <cell r="S2" t="str">
            <v>Central Air</v>
          </cell>
          <cell r="U2" t="str">
            <v>Electric</v>
          </cell>
          <cell r="W2" t="str">
            <v>Electric</v>
          </cell>
          <cell r="Y2" t="str">
            <v>Aluminum</v>
          </cell>
          <cell r="AA2" t="str">
            <v>AK</v>
          </cell>
          <cell r="AC2" t="str">
            <v>General Residential</v>
          </cell>
          <cell r="AE2" t="str">
            <v>Low-Rise (1-4)</v>
          </cell>
          <cell r="AG2" t="str">
            <v>Albemarle County</v>
          </cell>
          <cell r="AI2" t="str">
            <v>Masonry</v>
          </cell>
          <cell r="AK2" t="str">
            <v>Tenants in Units at Closing</v>
          </cell>
          <cell r="AM2" t="str">
            <v>Flat</v>
          </cell>
          <cell r="AO2" t="str">
            <v>Advertisement</v>
          </cell>
          <cell r="AQ2" t="str">
            <v>30%</v>
          </cell>
        </row>
        <row r="3">
          <cell r="C3" t="str">
            <v>New 9%</v>
          </cell>
          <cell r="E3" t="str">
            <v>Assumption</v>
          </cell>
          <cell r="G3" t="str">
            <v>SpecHousingNeeds - Homeless</v>
          </cell>
          <cell r="I3" t="str">
            <v>Townhouse (2+)</v>
          </cell>
          <cell r="K3" t="str">
            <v>SRO</v>
          </cell>
          <cell r="M3" t="str">
            <v>Ceramic Tile</v>
          </cell>
          <cell r="O3" t="str">
            <v>Restaurant</v>
          </cell>
          <cell r="Q3" t="str">
            <v>Electric Forced Air</v>
          </cell>
          <cell r="S3" t="str">
            <v>Window Unit</v>
          </cell>
          <cell r="U3" t="str">
            <v>Gas</v>
          </cell>
          <cell r="W3" t="str">
            <v>Gas</v>
          </cell>
          <cell r="Y3" t="str">
            <v>Brick</v>
          </cell>
          <cell r="AA3" t="str">
            <v>AL</v>
          </cell>
          <cell r="AC3" t="str">
            <v>Supportive Housing</v>
          </cell>
          <cell r="AE3" t="str">
            <v>Mid-Rise (5-7)</v>
          </cell>
          <cell r="AG3" t="str">
            <v>Accomack County</v>
          </cell>
          <cell r="AI3" t="str">
            <v>Frame</v>
          </cell>
          <cell r="AK3" t="str">
            <v>Tenants Not in Units at Closing</v>
          </cell>
          <cell r="AM3" t="str">
            <v>Mansard</v>
          </cell>
          <cell r="AO3" t="str">
            <v>Conference / Seminar</v>
          </cell>
          <cell r="AQ3" t="str">
            <v>40%</v>
          </cell>
        </row>
        <row r="4">
          <cell r="C4" t="str">
            <v>Existing 4%</v>
          </cell>
          <cell r="E4" t="str">
            <v>Conversion</v>
          </cell>
          <cell r="G4" t="str">
            <v>PWD - Non Specific</v>
          </cell>
          <cell r="I4" t="str">
            <v>Combination</v>
          </cell>
          <cell r="K4" t="str">
            <v>Bed</v>
          </cell>
          <cell r="M4" t="str">
            <v>Hardwood</v>
          </cell>
          <cell r="O4" t="str">
            <v>Medical</v>
          </cell>
          <cell r="Q4" t="str">
            <v>Gas Forced Air</v>
          </cell>
          <cell r="S4" t="str">
            <v>Central Chiller</v>
          </cell>
          <cell r="U4" t="str">
            <v>Oil Fired</v>
          </cell>
          <cell r="W4" t="str">
            <v>Combo</v>
          </cell>
          <cell r="Y4" t="str">
            <v>Fiber Cement Siding</v>
          </cell>
          <cell r="AA4" t="str">
            <v>AR</v>
          </cell>
          <cell r="AC4" t="str">
            <v>Mixed Income Only</v>
          </cell>
          <cell r="AE4" t="str">
            <v>High-Rise (8+)</v>
          </cell>
          <cell r="AG4" t="str">
            <v>Alexandria City</v>
          </cell>
          <cell r="AI4" t="str">
            <v>Steel</v>
          </cell>
          <cell r="AM4" t="str">
            <v>Pitched</v>
          </cell>
          <cell r="AO4" t="str">
            <v>News Source</v>
          </cell>
          <cell r="AQ4" t="str">
            <v>50%</v>
          </cell>
        </row>
        <row r="5">
          <cell r="C5" t="str">
            <v xml:space="preserve">4% and 9% </v>
          </cell>
          <cell r="E5" t="str">
            <v>Grant</v>
          </cell>
          <cell r="G5" t="str">
            <v>SpecHousingNeeds - Displaced</v>
          </cell>
          <cell r="I5" t="str">
            <v>SRO</v>
          </cell>
          <cell r="K5" t="str">
            <v>1BR, 1BA</v>
          </cell>
          <cell r="M5" t="str">
            <v>Sheet Vinyl</v>
          </cell>
          <cell r="O5" t="str">
            <v>Service</v>
          </cell>
          <cell r="Q5" t="str">
            <v>Gas Radiant</v>
          </cell>
          <cell r="S5" t="str">
            <v>Through Wall</v>
          </cell>
          <cell r="U5" t="str">
            <v>Solar</v>
          </cell>
          <cell r="Y5" t="str">
            <v>Masonite</v>
          </cell>
          <cell r="AA5" t="str">
            <v>AZ</v>
          </cell>
          <cell r="AC5" t="str">
            <v>Mixed Use/Mixed Income</v>
          </cell>
          <cell r="AE5" t="str">
            <v>Townhouse Concept</v>
          </cell>
          <cell r="AG5" t="str">
            <v>Alleghany County</v>
          </cell>
          <cell r="AI5" t="str">
            <v>Combination</v>
          </cell>
          <cell r="AM5" t="str">
            <v>Sloped</v>
          </cell>
          <cell r="AO5" t="str">
            <v>Banker / Broker</v>
          </cell>
          <cell r="AQ5" t="str">
            <v>60%</v>
          </cell>
        </row>
        <row r="6">
          <cell r="C6" t="str">
            <v>Existing 9%</v>
          </cell>
          <cell r="E6" t="str">
            <v>Loan Increase</v>
          </cell>
          <cell r="G6" t="str">
            <v>PWD - HIV</v>
          </cell>
          <cell r="I6" t="str">
            <v>Live-Work</v>
          </cell>
          <cell r="K6" t="str">
            <v>1BR, 1.5BA</v>
          </cell>
          <cell r="M6" t="str">
            <v>Vinyl Tile</v>
          </cell>
          <cell r="O6" t="str">
            <v>Office</v>
          </cell>
          <cell r="Q6" t="str">
            <v>Heat Pump</v>
          </cell>
          <cell r="Y6" t="str">
            <v>Other</v>
          </cell>
          <cell r="AA6" t="str">
            <v>CA</v>
          </cell>
          <cell r="AC6" t="str">
            <v>MUMI/ Supportive Housing</v>
          </cell>
          <cell r="AE6" t="str">
            <v>SF Detached</v>
          </cell>
          <cell r="AG6" t="str">
            <v>Amelia County</v>
          </cell>
          <cell r="AI6" t="str">
            <v>Other</v>
          </cell>
          <cell r="AM6" t="str">
            <v>Combination</v>
          </cell>
          <cell r="AO6" t="str">
            <v>Other Developer</v>
          </cell>
          <cell r="AQ6" t="str">
            <v>80%</v>
          </cell>
        </row>
        <row r="7">
          <cell r="C7" t="str">
            <v>Existing EUA</v>
          </cell>
          <cell r="E7" t="str">
            <v>New Deal</v>
          </cell>
          <cell r="G7" t="str">
            <v>SpecHousingNeeds - Elderly</v>
          </cell>
          <cell r="I7" t="str">
            <v>Loft</v>
          </cell>
          <cell r="K7" t="str">
            <v>1BR, 2BA</v>
          </cell>
          <cell r="M7" t="str">
            <v>Parquet</v>
          </cell>
          <cell r="O7" t="str">
            <v>Retail</v>
          </cell>
          <cell r="Q7" t="str">
            <v>Oil Forced Air</v>
          </cell>
          <cell r="Y7" t="str">
            <v>Vinyl</v>
          </cell>
          <cell r="AA7" t="str">
            <v>CO</v>
          </cell>
          <cell r="AE7" t="str">
            <v>Duplex</v>
          </cell>
          <cell r="AG7" t="str">
            <v>Amherst County</v>
          </cell>
          <cell r="AM7" t="str">
            <v>Hip Roof</v>
          </cell>
          <cell r="AO7" t="str">
            <v>I'm a current customer</v>
          </cell>
          <cell r="AQ7" t="str">
            <v>150%</v>
          </cell>
        </row>
        <row r="8">
          <cell r="E8" t="str">
            <v>Recast</v>
          </cell>
          <cell r="G8" t="str">
            <v>PWD - Mental</v>
          </cell>
          <cell r="K8" t="str">
            <v>2BR, 1BA</v>
          </cell>
          <cell r="M8" t="str">
            <v>Combination</v>
          </cell>
          <cell r="O8" t="str">
            <v>Other</v>
          </cell>
          <cell r="Q8" t="str">
            <v>Oil Radiant</v>
          </cell>
          <cell r="Y8" t="str">
            <v>Wood</v>
          </cell>
          <cell r="AA8" t="str">
            <v>CT</v>
          </cell>
          <cell r="AE8" t="str">
            <v>Cluster</v>
          </cell>
          <cell r="AG8" t="str">
            <v>Appomattox County</v>
          </cell>
          <cell r="AO8" t="str">
            <v>Other</v>
          </cell>
          <cell r="AQ8" t="str">
            <v>Market</v>
          </cell>
        </row>
        <row r="9">
          <cell r="E9" t="str">
            <v>Refinance External - Other</v>
          </cell>
          <cell r="G9" t="str">
            <v>SpecHousingNeeds - Handicapped</v>
          </cell>
          <cell r="K9" t="str">
            <v>2BR, 1.5BA</v>
          </cell>
          <cell r="M9" t="str">
            <v>Laminate</v>
          </cell>
          <cell r="Q9" t="str">
            <v>Solar</v>
          </cell>
          <cell r="Y9" t="str">
            <v>Combination</v>
          </cell>
          <cell r="AA9" t="str">
            <v>DC</v>
          </cell>
          <cell r="AE9" t="str">
            <v>Commercial - Only</v>
          </cell>
          <cell r="AG9" t="str">
            <v>Arlington County</v>
          </cell>
        </row>
        <row r="10">
          <cell r="E10" t="str">
            <v>Refinance Internal - VHDA</v>
          </cell>
          <cell r="G10" t="str">
            <v>PWD - Physical</v>
          </cell>
          <cell r="K10" t="str">
            <v>2BR, 2BA</v>
          </cell>
          <cell r="M10" t="str">
            <v>Concrete</v>
          </cell>
          <cell r="Y10" t="str">
            <v>Synthetic Stucco</v>
          </cell>
          <cell r="AA10" t="str">
            <v>DE</v>
          </cell>
          <cell r="AG10" t="str">
            <v>Augusta County</v>
          </cell>
        </row>
        <row r="11">
          <cell r="E11" t="str">
            <v>Restructure</v>
          </cell>
          <cell r="G11" t="str">
            <v>SpecHousingNeeds - Disabled</v>
          </cell>
          <cell r="K11" t="str">
            <v>2BR, 2.5BA</v>
          </cell>
          <cell r="Y11" t="str">
            <v>Stone</v>
          </cell>
          <cell r="AA11" t="str">
            <v>FL</v>
          </cell>
          <cell r="AG11" t="str">
            <v>Bath County</v>
          </cell>
        </row>
        <row r="12">
          <cell r="E12" t="str">
            <v>Workout</v>
          </cell>
          <cell r="G12" t="str">
            <v>PWD - Substance Abuse</v>
          </cell>
          <cell r="K12" t="str">
            <v>2BR, 3BA</v>
          </cell>
          <cell r="AA12" t="str">
            <v>GA</v>
          </cell>
          <cell r="AG12" t="str">
            <v>Bedford County</v>
          </cell>
        </row>
        <row r="13">
          <cell r="E13" t="str">
            <v>Equity Takeout</v>
          </cell>
          <cell r="G13" t="str">
            <v>IndivWithChildren - Large Family</v>
          </cell>
          <cell r="K13" t="str">
            <v>2BR, 3.5BA</v>
          </cell>
          <cell r="AA13" t="str">
            <v>HI</v>
          </cell>
          <cell r="AG13" t="str">
            <v>Bland County</v>
          </cell>
        </row>
        <row r="14">
          <cell r="G14" t="str">
            <v>IndivWithChildren - Single Parent Family</v>
          </cell>
          <cell r="K14" t="str">
            <v>3BR, 1BA</v>
          </cell>
          <cell r="AA14" t="str">
            <v>IA</v>
          </cell>
          <cell r="AG14" t="str">
            <v>Botetourt County</v>
          </cell>
        </row>
        <row r="15">
          <cell r="K15" t="str">
            <v>3BR, 1.5BA</v>
          </cell>
          <cell r="AA15" t="str">
            <v>ID</v>
          </cell>
          <cell r="AG15" t="str">
            <v>Bristol City</v>
          </cell>
        </row>
        <row r="16">
          <cell r="K16" t="str">
            <v>3BR, 2BA</v>
          </cell>
          <cell r="AA16" t="str">
            <v>IL</v>
          </cell>
          <cell r="AG16" t="str">
            <v>Brunswick County</v>
          </cell>
        </row>
        <row r="17">
          <cell r="K17" t="str">
            <v>3BR, 2.5BA</v>
          </cell>
          <cell r="AA17" t="str">
            <v>IN</v>
          </cell>
          <cell r="AG17" t="str">
            <v>Buchanan County</v>
          </cell>
        </row>
        <row r="18">
          <cell r="K18" t="str">
            <v>3BR, 3BA</v>
          </cell>
          <cell r="AA18" t="str">
            <v>KS</v>
          </cell>
          <cell r="AG18" t="str">
            <v>Buckingham County</v>
          </cell>
        </row>
        <row r="19">
          <cell r="K19" t="str">
            <v>3BR, 3.5BA</v>
          </cell>
          <cell r="AA19" t="str">
            <v>KY</v>
          </cell>
          <cell r="AG19" t="str">
            <v>Buena Vista City</v>
          </cell>
        </row>
        <row r="20">
          <cell r="K20" t="str">
            <v>4BR, 1BA</v>
          </cell>
          <cell r="AA20" t="str">
            <v>LA</v>
          </cell>
          <cell r="AG20" t="str">
            <v>Campbell County</v>
          </cell>
        </row>
        <row r="21">
          <cell r="K21" t="str">
            <v>4BR, 1.5BA</v>
          </cell>
          <cell r="AA21" t="str">
            <v>MA</v>
          </cell>
          <cell r="AG21" t="str">
            <v>Caroline County</v>
          </cell>
        </row>
        <row r="22">
          <cell r="K22" t="str">
            <v>4BR, 2BA</v>
          </cell>
          <cell r="AA22" t="str">
            <v>MD</v>
          </cell>
          <cell r="AG22" t="str">
            <v>Carroll County</v>
          </cell>
        </row>
        <row r="23">
          <cell r="K23" t="str">
            <v>4BR, 2.5BA</v>
          </cell>
          <cell r="AA23" t="str">
            <v>ME</v>
          </cell>
          <cell r="AG23" t="str">
            <v>Charles City County</v>
          </cell>
        </row>
        <row r="24">
          <cell r="K24" t="str">
            <v>4BR, 3BA</v>
          </cell>
          <cell r="AA24" t="str">
            <v>MI</v>
          </cell>
          <cell r="AG24" t="str">
            <v>Charlotte County</v>
          </cell>
        </row>
        <row r="25">
          <cell r="K25" t="str">
            <v>4BR, 3.5BA</v>
          </cell>
          <cell r="AA25" t="str">
            <v>MN</v>
          </cell>
          <cell r="AG25" t="str">
            <v>Charlottesville City</v>
          </cell>
        </row>
        <row r="26">
          <cell r="K26" t="str">
            <v>4BR, 4BA</v>
          </cell>
          <cell r="AA26" t="str">
            <v>MO</v>
          </cell>
          <cell r="AG26" t="str">
            <v>Chesapeake City</v>
          </cell>
        </row>
        <row r="27">
          <cell r="K27" t="str">
            <v>5BR, 1BA</v>
          </cell>
          <cell r="AA27" t="str">
            <v>MS</v>
          </cell>
          <cell r="AG27" t="str">
            <v>Chesterfield County</v>
          </cell>
        </row>
        <row r="28">
          <cell r="K28" t="str">
            <v>5BR, 1.5BA</v>
          </cell>
          <cell r="AA28" t="str">
            <v>MT</v>
          </cell>
          <cell r="AG28" t="str">
            <v>Clarke County</v>
          </cell>
        </row>
        <row r="29">
          <cell r="K29" t="str">
            <v>5BR, 2BA</v>
          </cell>
          <cell r="AA29" t="str">
            <v>NC</v>
          </cell>
          <cell r="AG29" t="str">
            <v>Colonial Heights City</v>
          </cell>
        </row>
        <row r="30">
          <cell r="K30" t="str">
            <v>5BR, 2.5BA</v>
          </cell>
          <cell r="AA30" t="str">
            <v>ND</v>
          </cell>
          <cell r="AG30" t="str">
            <v>Covington City</v>
          </cell>
        </row>
        <row r="31">
          <cell r="K31" t="str">
            <v>5BR, 3BA</v>
          </cell>
          <cell r="AA31" t="str">
            <v>NE</v>
          </cell>
          <cell r="AG31" t="str">
            <v>Craig County</v>
          </cell>
        </row>
        <row r="32">
          <cell r="K32" t="str">
            <v>5BR, 3.5BA</v>
          </cell>
          <cell r="AA32" t="str">
            <v>NH</v>
          </cell>
          <cell r="AG32" t="str">
            <v>Culpeper County</v>
          </cell>
        </row>
        <row r="33">
          <cell r="K33" t="str">
            <v>6BR or More</v>
          </cell>
          <cell r="AA33" t="str">
            <v>NJ</v>
          </cell>
          <cell r="AG33" t="str">
            <v>Cumberland County</v>
          </cell>
        </row>
        <row r="34">
          <cell r="AA34" t="str">
            <v>NM</v>
          </cell>
          <cell r="AG34" t="str">
            <v>Danville City</v>
          </cell>
        </row>
        <row r="35">
          <cell r="AA35" t="str">
            <v>NV</v>
          </cell>
          <cell r="AG35" t="str">
            <v>Dickenson County</v>
          </cell>
        </row>
        <row r="36">
          <cell r="AA36" t="str">
            <v>NY</v>
          </cell>
          <cell r="AG36" t="str">
            <v>Dinwiddie County</v>
          </cell>
        </row>
        <row r="37">
          <cell r="AA37" t="str">
            <v>OH</v>
          </cell>
          <cell r="AG37" t="str">
            <v>Emporia City</v>
          </cell>
        </row>
        <row r="38">
          <cell r="AA38" t="str">
            <v>OK</v>
          </cell>
          <cell r="AG38" t="str">
            <v>Essex County</v>
          </cell>
        </row>
        <row r="39">
          <cell r="AA39" t="str">
            <v>OR</v>
          </cell>
          <cell r="AG39" t="str">
            <v>Fairfax City</v>
          </cell>
        </row>
        <row r="40">
          <cell r="AA40" t="str">
            <v>PA</v>
          </cell>
          <cell r="AG40" t="str">
            <v>Fairfax County</v>
          </cell>
        </row>
        <row r="41">
          <cell r="AA41" t="str">
            <v>RI</v>
          </cell>
          <cell r="AG41" t="str">
            <v>Falls Church City</v>
          </cell>
        </row>
        <row r="42">
          <cell r="AA42" t="str">
            <v>SC</v>
          </cell>
          <cell r="AG42" t="str">
            <v>Fauquier County</v>
          </cell>
        </row>
        <row r="43">
          <cell r="AA43" t="str">
            <v>SD</v>
          </cell>
          <cell r="AG43" t="str">
            <v>Floyd County</v>
          </cell>
        </row>
        <row r="44">
          <cell r="AA44" t="str">
            <v>TN</v>
          </cell>
          <cell r="AG44" t="str">
            <v>Fluvanna County</v>
          </cell>
        </row>
        <row r="45">
          <cell r="AA45" t="str">
            <v>TX</v>
          </cell>
          <cell r="AG45" t="str">
            <v>Franklin City</v>
          </cell>
        </row>
        <row r="46">
          <cell r="AA46" t="str">
            <v>UT</v>
          </cell>
          <cell r="AG46" t="str">
            <v>Franklin County</v>
          </cell>
        </row>
        <row r="47">
          <cell r="AA47" t="str">
            <v>VA</v>
          </cell>
          <cell r="AG47" t="str">
            <v>Frederick County</v>
          </cell>
        </row>
        <row r="48">
          <cell r="AA48" t="str">
            <v>VT</v>
          </cell>
          <cell r="AG48" t="str">
            <v>Fredericksburg City</v>
          </cell>
        </row>
        <row r="49">
          <cell r="AA49" t="str">
            <v>WA</v>
          </cell>
          <cell r="AG49" t="str">
            <v>Galax City</v>
          </cell>
        </row>
        <row r="50">
          <cell r="AA50" t="str">
            <v>WI</v>
          </cell>
          <cell r="AG50" t="str">
            <v>Giles County</v>
          </cell>
        </row>
        <row r="51">
          <cell r="AA51" t="str">
            <v>WV</v>
          </cell>
          <cell r="AG51" t="str">
            <v>Gloucester County</v>
          </cell>
        </row>
        <row r="52">
          <cell r="AA52" t="str">
            <v>WY</v>
          </cell>
          <cell r="AG52" t="str">
            <v>Goochland County</v>
          </cell>
        </row>
        <row r="53">
          <cell r="AG53" t="str">
            <v>Grayson County</v>
          </cell>
        </row>
        <row r="54">
          <cell r="AG54" t="str">
            <v>Greene County</v>
          </cell>
        </row>
        <row r="55">
          <cell r="AG55" t="str">
            <v>Greensville County</v>
          </cell>
        </row>
        <row r="56">
          <cell r="AG56" t="str">
            <v>Halifax County</v>
          </cell>
        </row>
        <row r="57">
          <cell r="AG57" t="str">
            <v>Hampton City</v>
          </cell>
        </row>
        <row r="58">
          <cell r="AG58" t="str">
            <v>Hanover County</v>
          </cell>
        </row>
        <row r="59">
          <cell r="AG59" t="str">
            <v>Harrisonburg City</v>
          </cell>
        </row>
        <row r="60">
          <cell r="AG60" t="str">
            <v>Henrico County</v>
          </cell>
        </row>
        <row r="61">
          <cell r="AG61" t="str">
            <v>Henry County</v>
          </cell>
        </row>
        <row r="62">
          <cell r="AG62" t="str">
            <v>Highland County</v>
          </cell>
        </row>
        <row r="63">
          <cell r="AG63" t="str">
            <v>Hopewell City</v>
          </cell>
        </row>
        <row r="64">
          <cell r="AG64" t="str">
            <v>Isle of Wight County</v>
          </cell>
        </row>
        <row r="65">
          <cell r="AG65" t="str">
            <v>James City County</v>
          </cell>
        </row>
        <row r="66">
          <cell r="AG66" t="str">
            <v>King and Queen County</v>
          </cell>
        </row>
        <row r="67">
          <cell r="AG67" t="str">
            <v>King George County</v>
          </cell>
        </row>
        <row r="68">
          <cell r="AG68" t="str">
            <v>King William County</v>
          </cell>
        </row>
        <row r="69">
          <cell r="AG69" t="str">
            <v>Lancaster County</v>
          </cell>
        </row>
        <row r="70">
          <cell r="AG70" t="str">
            <v>Lee County</v>
          </cell>
        </row>
        <row r="71">
          <cell r="AG71" t="str">
            <v>Lexington City</v>
          </cell>
        </row>
        <row r="72">
          <cell r="AG72" t="str">
            <v>Loudoun County</v>
          </cell>
        </row>
        <row r="73">
          <cell r="AG73" t="str">
            <v>Louisa County</v>
          </cell>
        </row>
        <row r="74">
          <cell r="AG74" t="str">
            <v>Lunenburg County</v>
          </cell>
        </row>
        <row r="75">
          <cell r="AG75" t="str">
            <v>Lynchburg City</v>
          </cell>
        </row>
        <row r="76">
          <cell r="AG76" t="str">
            <v>Madison County</v>
          </cell>
        </row>
        <row r="77">
          <cell r="AG77" t="str">
            <v>Manassas City</v>
          </cell>
        </row>
        <row r="78">
          <cell r="AG78" t="str">
            <v>Manassas Park City</v>
          </cell>
        </row>
        <row r="79">
          <cell r="AG79" t="str">
            <v>Martinsville City</v>
          </cell>
        </row>
        <row r="80">
          <cell r="AG80" t="str">
            <v>Mathews County</v>
          </cell>
        </row>
        <row r="81">
          <cell r="AG81" t="str">
            <v>Mecklenburg County</v>
          </cell>
        </row>
        <row r="82">
          <cell r="AG82" t="str">
            <v>Middlesex County</v>
          </cell>
        </row>
        <row r="83">
          <cell r="AG83" t="str">
            <v>Montgomery County</v>
          </cell>
        </row>
        <row r="84">
          <cell r="AG84" t="str">
            <v>Nelson County</v>
          </cell>
        </row>
        <row r="85">
          <cell r="AG85" t="str">
            <v>New Kent County</v>
          </cell>
        </row>
        <row r="86">
          <cell r="AG86" t="str">
            <v>Newport News City</v>
          </cell>
        </row>
        <row r="87">
          <cell r="AG87" t="str">
            <v>Norfolk City</v>
          </cell>
        </row>
        <row r="88">
          <cell r="AG88" t="str">
            <v>Northampton County</v>
          </cell>
        </row>
        <row r="89">
          <cell r="AG89" t="str">
            <v>Northumberland County</v>
          </cell>
        </row>
        <row r="90">
          <cell r="AG90" t="str">
            <v>Norton City</v>
          </cell>
        </row>
        <row r="91">
          <cell r="AG91" t="str">
            <v>Nottoway County</v>
          </cell>
        </row>
        <row r="92">
          <cell r="AG92" t="str">
            <v>Orange County</v>
          </cell>
        </row>
        <row r="93">
          <cell r="AG93" t="str">
            <v>Page County</v>
          </cell>
        </row>
        <row r="94">
          <cell r="AG94" t="str">
            <v>Patrick County</v>
          </cell>
        </row>
        <row r="95">
          <cell r="AG95" t="str">
            <v>Petersburg City</v>
          </cell>
        </row>
        <row r="96">
          <cell r="AG96" t="str">
            <v>Pittsylvania County</v>
          </cell>
        </row>
        <row r="97">
          <cell r="AG97" t="str">
            <v>Poquoson City</v>
          </cell>
        </row>
        <row r="98">
          <cell r="AG98" t="str">
            <v>Portsmouth City</v>
          </cell>
        </row>
        <row r="99">
          <cell r="AG99" t="str">
            <v>Powhatan County</v>
          </cell>
        </row>
        <row r="100">
          <cell r="AG100" t="str">
            <v>Prince Edward County</v>
          </cell>
        </row>
        <row r="101">
          <cell r="AG101" t="str">
            <v>Prince George County</v>
          </cell>
        </row>
        <row r="102">
          <cell r="AG102" t="str">
            <v>Prince William County</v>
          </cell>
        </row>
        <row r="103">
          <cell r="AG103" t="str">
            <v>Pulaski County</v>
          </cell>
        </row>
        <row r="104">
          <cell r="AG104" t="str">
            <v>Radford City</v>
          </cell>
        </row>
        <row r="105">
          <cell r="AG105" t="str">
            <v>Rappahannock County</v>
          </cell>
        </row>
        <row r="106">
          <cell r="AG106" t="str">
            <v>Richmond City</v>
          </cell>
        </row>
        <row r="107">
          <cell r="AG107" t="str">
            <v>Richmond County</v>
          </cell>
        </row>
        <row r="108">
          <cell r="AG108" t="str">
            <v>Roanoke City</v>
          </cell>
        </row>
        <row r="109">
          <cell r="AG109" t="str">
            <v>Roanoke County</v>
          </cell>
        </row>
        <row r="110">
          <cell r="AG110" t="str">
            <v>Rockbridge County</v>
          </cell>
        </row>
        <row r="111">
          <cell r="AG111" t="str">
            <v>Rockingham County</v>
          </cell>
        </row>
        <row r="112">
          <cell r="AG112" t="str">
            <v>Russell County</v>
          </cell>
        </row>
        <row r="113">
          <cell r="AG113" t="str">
            <v>Salem City</v>
          </cell>
        </row>
        <row r="114">
          <cell r="AG114" t="str">
            <v>Scott County</v>
          </cell>
        </row>
        <row r="115">
          <cell r="AG115" t="str">
            <v>Shenandoah County</v>
          </cell>
        </row>
        <row r="116">
          <cell r="AG116" t="str">
            <v>Smyth County</v>
          </cell>
        </row>
        <row r="117">
          <cell r="AG117" t="str">
            <v>Southampton County</v>
          </cell>
        </row>
        <row r="118">
          <cell r="AG118" t="str">
            <v>Spotsylvania County</v>
          </cell>
        </row>
        <row r="119">
          <cell r="AG119" t="str">
            <v>Stafford County</v>
          </cell>
        </row>
        <row r="120">
          <cell r="AG120" t="str">
            <v>Staunton City</v>
          </cell>
        </row>
        <row r="121">
          <cell r="AG121" t="str">
            <v>Suffolk City</v>
          </cell>
        </row>
        <row r="122">
          <cell r="AG122" t="str">
            <v>Surry County</v>
          </cell>
        </row>
        <row r="123">
          <cell r="AG123" t="str">
            <v>Sussex County</v>
          </cell>
        </row>
        <row r="124">
          <cell r="AG124" t="str">
            <v>Tazewell County</v>
          </cell>
        </row>
        <row r="125">
          <cell r="AG125" t="str">
            <v>Virginia Beach City</v>
          </cell>
        </row>
        <row r="126">
          <cell r="AG126" t="str">
            <v>Warren County</v>
          </cell>
        </row>
        <row r="127">
          <cell r="AG127" t="str">
            <v>Washington County</v>
          </cell>
        </row>
        <row r="128">
          <cell r="AG128" t="str">
            <v>Waynesboro City</v>
          </cell>
        </row>
        <row r="129">
          <cell r="AG129" t="str">
            <v>Westmoreland County</v>
          </cell>
        </row>
        <row r="130">
          <cell r="AG130" t="str">
            <v>Williamsburg City</v>
          </cell>
        </row>
        <row r="131">
          <cell r="AG131" t="str">
            <v>Winchester City</v>
          </cell>
        </row>
        <row r="132">
          <cell r="AG132" t="str">
            <v>Wise County</v>
          </cell>
        </row>
        <row r="133">
          <cell r="AG133" t="str">
            <v>Wythe County</v>
          </cell>
        </row>
        <row r="134">
          <cell r="AG134" t="str">
            <v>York County</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Notes"/>
      <sheetName val="Cover"/>
      <sheetName val="Instructions"/>
      <sheetName val="Checklist"/>
      <sheetName val="DEV Info"/>
      <sheetName val="SD_Dropdowns"/>
      <sheetName val="Sources"/>
      <sheetName val="Borrower"/>
      <sheetName val="Team"/>
      <sheetName val="Site"/>
      <sheetName val="Bldg"/>
      <sheetName val="Tenants"/>
      <sheetName val="Mrktg"/>
      <sheetName val="Income"/>
      <sheetName val="Expenses"/>
      <sheetName val="Uses"/>
      <sheetName val="Con. Draw"/>
      <sheetName val="Arch."/>
      <sheetName val="Dev Summary"/>
      <sheetName val="Exhibit 1"/>
      <sheetName val="Exhibit 2"/>
      <sheetName val="Exhibit 3"/>
      <sheetName val="Exhibit 4"/>
    </sheetNames>
    <sheetDataSet>
      <sheetData sheetId="0" refreshError="1"/>
      <sheetData sheetId="1" refreshError="1"/>
      <sheetData sheetId="2"/>
      <sheetData sheetId="3" refreshError="1"/>
      <sheetData sheetId="4" refreshError="1"/>
      <sheetData sheetId="5">
        <row r="2">
          <cell r="DK2" t="str">
            <v>Assumption</v>
          </cell>
          <cell r="DM2" t="str">
            <v>General</v>
          </cell>
          <cell r="DO2" t="str">
            <v>Garden (1)</v>
          </cell>
          <cell r="DQ2" t="str">
            <v>Efficiency</v>
          </cell>
          <cell r="DS2" t="str">
            <v>Carpet</v>
          </cell>
          <cell r="DU2" t="str">
            <v>Electric Baseboard</v>
          </cell>
          <cell r="DW2" t="str">
            <v>Central Air</v>
          </cell>
          <cell r="DY2" t="str">
            <v>Electric</v>
          </cell>
          <cell r="EA2" t="str">
            <v>Combo</v>
          </cell>
          <cell r="EC2" t="str">
            <v>Aluminum</v>
          </cell>
          <cell r="EE2" t="str">
            <v>General Residential</v>
          </cell>
          <cell r="EG2" t="str">
            <v>Low-Rise (1-4)</v>
          </cell>
          <cell r="EI2" t="str">
            <v>Accomack County</v>
          </cell>
          <cell r="EK2" t="str">
            <v>Masonry</v>
          </cell>
          <cell r="EM2" t="str">
            <v>Tenants in Units at Closing</v>
          </cell>
          <cell r="EO2" t="str">
            <v>Combination</v>
          </cell>
        </row>
        <row r="3">
          <cell r="DK3" t="str">
            <v>Conversion</v>
          </cell>
          <cell r="DM3" t="str">
            <v>Elderly</v>
          </cell>
          <cell r="DO3" t="str">
            <v>Townhouse (2+)</v>
          </cell>
          <cell r="DQ3" t="str">
            <v>Bed</v>
          </cell>
          <cell r="DS3" t="str">
            <v>Ceramic Tile</v>
          </cell>
          <cell r="DU3" t="str">
            <v>Electric Forced Air</v>
          </cell>
          <cell r="DW3" t="str">
            <v>Window Unit</v>
          </cell>
          <cell r="DY3" t="str">
            <v>Gas</v>
          </cell>
          <cell r="EA3" t="str">
            <v>Electric</v>
          </cell>
          <cell r="EC3" t="str">
            <v>Brick</v>
          </cell>
          <cell r="EE3" t="str">
            <v>Supportive Housing</v>
          </cell>
          <cell r="EG3" t="str">
            <v>Mid-Rise (5-7)</v>
          </cell>
          <cell r="EI3" t="str">
            <v>Albemarle County</v>
          </cell>
          <cell r="EK3" t="str">
            <v>Frame</v>
          </cell>
          <cell r="EM3" t="str">
            <v>Tenants Not in Units at Closing</v>
          </cell>
          <cell r="EO3" t="str">
            <v>Flat</v>
          </cell>
        </row>
        <row r="4">
          <cell r="DK4" t="str">
            <v>Grant</v>
          </cell>
          <cell r="DM4" t="str">
            <v>Disabled</v>
          </cell>
          <cell r="DO4" t="str">
            <v>Combination</v>
          </cell>
          <cell r="DQ4" t="str">
            <v>1BR, 1BA</v>
          </cell>
          <cell r="DS4" t="str">
            <v>Combination</v>
          </cell>
          <cell r="DU4" t="str">
            <v>Gas Forced Air</v>
          </cell>
          <cell r="DW4" t="str">
            <v>Central Chiller</v>
          </cell>
          <cell r="DY4" t="str">
            <v>Oil Fired</v>
          </cell>
          <cell r="EA4" t="str">
            <v>Gas</v>
          </cell>
          <cell r="EC4" t="str">
            <v>Combination</v>
          </cell>
          <cell r="EE4" t="str">
            <v>Mixed Income Only</v>
          </cell>
          <cell r="EG4" t="str">
            <v>High-Rise (8+)</v>
          </cell>
          <cell r="EI4" t="str">
            <v>Alexandria City</v>
          </cell>
          <cell r="EK4" t="str">
            <v>Steel</v>
          </cell>
          <cell r="EO4" t="str">
            <v>Hip Roof</v>
          </cell>
        </row>
        <row r="5">
          <cell r="DK5" t="str">
            <v>Loan Increase</v>
          </cell>
          <cell r="DM5" t="str">
            <v>Homeless</v>
          </cell>
          <cell r="DO5" t="str">
            <v>SRO</v>
          </cell>
          <cell r="DQ5" t="str">
            <v>1BR, 1.5BA</v>
          </cell>
          <cell r="DS5" t="str">
            <v>Concrete</v>
          </cell>
          <cell r="DU5" t="str">
            <v>Gas Radiant</v>
          </cell>
          <cell r="DW5" t="str">
            <v>Through Wall</v>
          </cell>
          <cell r="EC5" t="str">
            <v>Fiber Cement Siding</v>
          </cell>
          <cell r="EE5" t="str">
            <v>Mixed Use/Mixed Income</v>
          </cell>
          <cell r="EG5" t="str">
            <v>Townhouse Concept</v>
          </cell>
          <cell r="EI5" t="str">
            <v>Alleghany County</v>
          </cell>
          <cell r="EK5" t="str">
            <v>Combination</v>
          </cell>
          <cell r="EO5" t="str">
            <v>Mansard</v>
          </cell>
        </row>
        <row r="6">
          <cell r="DK6" t="str">
            <v>New Deal</v>
          </cell>
          <cell r="DO6" t="str">
            <v>Live-Work</v>
          </cell>
          <cell r="DQ6" t="str">
            <v>1BR, 2BA</v>
          </cell>
          <cell r="DS6" t="str">
            <v>Hardwood</v>
          </cell>
          <cell r="DU6" t="str">
            <v>Heat Pump</v>
          </cell>
          <cell r="EC6" t="str">
            <v>Masonite</v>
          </cell>
          <cell r="EE6" t="str">
            <v>MUMI/ Supportive Housing</v>
          </cell>
          <cell r="EG6" t="str">
            <v>SF Detached</v>
          </cell>
          <cell r="EI6" t="str">
            <v>Amelia County</v>
          </cell>
          <cell r="EK6" t="str">
            <v>Other</v>
          </cell>
          <cell r="EO6" t="str">
            <v>Pitched</v>
          </cell>
        </row>
        <row r="7">
          <cell r="DK7" t="str">
            <v>Recast</v>
          </cell>
          <cell r="DO7" t="str">
            <v>Loft</v>
          </cell>
          <cell r="DQ7" t="str">
            <v>2BR, 1BA</v>
          </cell>
          <cell r="DS7" t="str">
            <v>Laminate</v>
          </cell>
          <cell r="DU7" t="str">
            <v>Oil Forced Air</v>
          </cell>
          <cell r="EC7" t="str">
            <v>Other</v>
          </cell>
          <cell r="EG7" t="str">
            <v>Duplex</v>
          </cell>
          <cell r="EI7" t="str">
            <v>Amherst County</v>
          </cell>
          <cell r="EO7" t="str">
            <v>Sloped</v>
          </cell>
        </row>
        <row r="8">
          <cell r="DK8" t="str">
            <v>Refinance External - Other</v>
          </cell>
          <cell r="DQ8" t="str">
            <v>2BR, 1.5BA</v>
          </cell>
          <cell r="DS8" t="str">
            <v>Parquet</v>
          </cell>
          <cell r="DU8" t="str">
            <v>Oil Radiant</v>
          </cell>
          <cell r="EC8" t="str">
            <v>Stone</v>
          </cell>
          <cell r="EG8" t="str">
            <v>Cluster</v>
          </cell>
          <cell r="EI8" t="str">
            <v>Appomattox County</v>
          </cell>
        </row>
        <row r="9">
          <cell r="DK9" t="str">
            <v>Refinance Internal - VHDA</v>
          </cell>
          <cell r="DQ9" t="str">
            <v>2BR, 2BA</v>
          </cell>
          <cell r="DS9" t="str">
            <v>Sheet Vinyl</v>
          </cell>
          <cell r="EC9" t="str">
            <v>Synthetic Stucco</v>
          </cell>
          <cell r="EG9" t="str">
            <v>Commercial - Only</v>
          </cell>
          <cell r="EI9" t="str">
            <v>Arlington County</v>
          </cell>
        </row>
        <row r="10">
          <cell r="DK10" t="str">
            <v>Restructure</v>
          </cell>
          <cell r="DQ10" t="str">
            <v>2BR, 2.5BA</v>
          </cell>
          <cell r="DS10" t="str">
            <v>Vinyl Tile</v>
          </cell>
          <cell r="EC10" t="str">
            <v>Vinyl</v>
          </cell>
          <cell r="EI10" t="str">
            <v>Augusta County</v>
          </cell>
        </row>
        <row r="11">
          <cell r="DK11" t="str">
            <v>Workout</v>
          </cell>
          <cell r="DQ11" t="str">
            <v>3BR, 1BA</v>
          </cell>
          <cell r="EC11" t="str">
            <v>Wood</v>
          </cell>
          <cell r="EI11" t="str">
            <v>Bath County</v>
          </cell>
        </row>
        <row r="12">
          <cell r="DK12" t="str">
            <v>Equity Takeout</v>
          </cell>
          <cell r="DQ12" t="str">
            <v>3BR, 1.5BA</v>
          </cell>
          <cell r="EI12" t="str">
            <v>Bedford County</v>
          </cell>
        </row>
        <row r="13">
          <cell r="DQ13" t="str">
            <v>3BR, 2BA</v>
          </cell>
          <cell r="EI13" t="str">
            <v>Bland County</v>
          </cell>
        </row>
        <row r="14">
          <cell r="DQ14" t="str">
            <v>3BR, 2.5BA</v>
          </cell>
          <cell r="EI14" t="str">
            <v>Botetourt County</v>
          </cell>
        </row>
        <row r="15">
          <cell r="DQ15" t="str">
            <v>3BR, 3BA</v>
          </cell>
          <cell r="EI15" t="str">
            <v>Bristol City</v>
          </cell>
        </row>
        <row r="16">
          <cell r="DQ16" t="str">
            <v>4BR, 1BA</v>
          </cell>
          <cell r="EI16" t="str">
            <v>Brunswick County</v>
          </cell>
        </row>
        <row r="17">
          <cell r="DQ17" t="str">
            <v>4BR, 1.5BA</v>
          </cell>
          <cell r="EI17" t="str">
            <v>Buchanan County</v>
          </cell>
        </row>
        <row r="18">
          <cell r="DQ18" t="str">
            <v>4BR, 2BA</v>
          </cell>
          <cell r="EI18" t="str">
            <v>Buckingham County</v>
          </cell>
        </row>
        <row r="19">
          <cell r="DQ19" t="str">
            <v>4BR, 2.5BA</v>
          </cell>
          <cell r="EI19" t="str">
            <v>Buena Vista City</v>
          </cell>
        </row>
        <row r="20">
          <cell r="DQ20" t="str">
            <v>4BR, 3BA</v>
          </cell>
          <cell r="EI20" t="str">
            <v>Campbell County</v>
          </cell>
        </row>
        <row r="21">
          <cell r="DQ21" t="str">
            <v>5BR, 1BA</v>
          </cell>
          <cell r="EI21" t="str">
            <v>Caroline County</v>
          </cell>
        </row>
        <row r="22">
          <cell r="DQ22" t="str">
            <v>5BR, 1.5BA</v>
          </cell>
          <cell r="EI22" t="str">
            <v>Carroll County</v>
          </cell>
        </row>
        <row r="23">
          <cell r="DQ23" t="str">
            <v>5BR, 2BA</v>
          </cell>
          <cell r="EI23" t="str">
            <v>Charles City County</v>
          </cell>
        </row>
        <row r="24">
          <cell r="DQ24" t="str">
            <v>5BR, 2.5BA</v>
          </cell>
          <cell r="EI24" t="str">
            <v>Charlotte County</v>
          </cell>
        </row>
        <row r="25">
          <cell r="DQ25" t="str">
            <v>5BR, 3BA</v>
          </cell>
          <cell r="EI25" t="str">
            <v>Charlottesville City</v>
          </cell>
        </row>
        <row r="26">
          <cell r="DQ26" t="str">
            <v>5BR, 3.5BA</v>
          </cell>
          <cell r="EI26" t="str">
            <v>Chesapeake City</v>
          </cell>
        </row>
        <row r="27">
          <cell r="DQ27" t="str">
            <v>HDS 1BR</v>
          </cell>
          <cell r="EI27" t="str">
            <v>Chesterfield County</v>
          </cell>
        </row>
        <row r="28">
          <cell r="DQ28" t="str">
            <v>HDS 2BR</v>
          </cell>
          <cell r="EI28" t="str">
            <v>Clarke County</v>
          </cell>
        </row>
        <row r="29">
          <cell r="DQ29" t="str">
            <v>HDS 3BR</v>
          </cell>
          <cell r="EI29" t="str">
            <v>Colonial Heights City</v>
          </cell>
        </row>
        <row r="30">
          <cell r="DQ30" t="str">
            <v>HDS 4BR</v>
          </cell>
          <cell r="EI30" t="str">
            <v>Covington City</v>
          </cell>
        </row>
        <row r="31">
          <cell r="DQ31" t="str">
            <v>2BR, 3.5BA</v>
          </cell>
          <cell r="EI31" t="str">
            <v>Craig County</v>
          </cell>
        </row>
        <row r="32">
          <cell r="DQ32" t="str">
            <v>2BR, 3BA</v>
          </cell>
          <cell r="EI32" t="str">
            <v>Culpeper County</v>
          </cell>
        </row>
        <row r="33">
          <cell r="DQ33" t="str">
            <v>3BR, 2.0BA</v>
          </cell>
          <cell r="EI33" t="str">
            <v>Cumberland County</v>
          </cell>
        </row>
        <row r="34">
          <cell r="DQ34" t="str">
            <v>4BR, 3.5BA</v>
          </cell>
          <cell r="EI34" t="str">
            <v>Danville City</v>
          </cell>
        </row>
        <row r="35">
          <cell r="DQ35" t="str">
            <v>4BR, 4BA</v>
          </cell>
          <cell r="EI35" t="str">
            <v>Dickenson County</v>
          </cell>
        </row>
        <row r="36">
          <cell r="DQ36" t="str">
            <v>HDS 0BR</v>
          </cell>
          <cell r="EI36" t="str">
            <v>Dinwiddie County</v>
          </cell>
        </row>
        <row r="37">
          <cell r="DQ37" t="str">
            <v>HDS 5BR+</v>
          </cell>
          <cell r="EI37" t="str">
            <v>Emporia City</v>
          </cell>
        </row>
        <row r="38">
          <cell r="EI38" t="str">
            <v>Essex County</v>
          </cell>
        </row>
        <row r="39">
          <cell r="EI39" t="str">
            <v>Fairfax City</v>
          </cell>
        </row>
        <row r="40">
          <cell r="EI40" t="str">
            <v>Fairfax County</v>
          </cell>
        </row>
        <row r="41">
          <cell r="EI41" t="str">
            <v>Falls Church City</v>
          </cell>
        </row>
        <row r="42">
          <cell r="EI42" t="str">
            <v>Fauquier County</v>
          </cell>
        </row>
        <row r="43">
          <cell r="EI43" t="str">
            <v>Floyd County</v>
          </cell>
        </row>
        <row r="44">
          <cell r="EI44" t="str">
            <v>Fluvanna County</v>
          </cell>
        </row>
        <row r="45">
          <cell r="EI45" t="str">
            <v>Franklin City</v>
          </cell>
        </row>
        <row r="46">
          <cell r="EI46" t="str">
            <v>Franklin County</v>
          </cell>
        </row>
        <row r="47">
          <cell r="EI47" t="str">
            <v>Frederick County</v>
          </cell>
        </row>
        <row r="48">
          <cell r="EI48" t="str">
            <v>Fredericksburg City</v>
          </cell>
        </row>
        <row r="49">
          <cell r="EI49" t="str">
            <v>Galax City</v>
          </cell>
        </row>
        <row r="50">
          <cell r="EI50" t="str">
            <v>Giles County</v>
          </cell>
        </row>
        <row r="51">
          <cell r="EI51" t="str">
            <v>Gloucester County</v>
          </cell>
        </row>
        <row r="52">
          <cell r="EI52" t="str">
            <v>Goochland County</v>
          </cell>
        </row>
        <row r="53">
          <cell r="EI53" t="str">
            <v>Grayson County</v>
          </cell>
        </row>
        <row r="54">
          <cell r="EI54" t="str">
            <v>Greene County</v>
          </cell>
        </row>
        <row r="55">
          <cell r="EI55" t="str">
            <v>Greensville County</v>
          </cell>
        </row>
        <row r="56">
          <cell r="EI56" t="str">
            <v>Halifax County</v>
          </cell>
        </row>
        <row r="57">
          <cell r="EI57" t="str">
            <v>Hampton City</v>
          </cell>
        </row>
        <row r="58">
          <cell r="EI58" t="str">
            <v>Hanover County</v>
          </cell>
        </row>
        <row r="59">
          <cell r="EI59" t="str">
            <v>Harrisonburg City</v>
          </cell>
        </row>
        <row r="60">
          <cell r="EI60" t="str">
            <v>Henrico County</v>
          </cell>
        </row>
        <row r="61">
          <cell r="EI61" t="str">
            <v>Henry County</v>
          </cell>
        </row>
        <row r="62">
          <cell r="EI62" t="str">
            <v>Highland County</v>
          </cell>
        </row>
        <row r="63">
          <cell r="EI63" t="str">
            <v>Hopewell City</v>
          </cell>
        </row>
        <row r="64">
          <cell r="EI64" t="str">
            <v>Isle of Wight County</v>
          </cell>
        </row>
        <row r="65">
          <cell r="EI65" t="str">
            <v>James City County</v>
          </cell>
        </row>
        <row r="66">
          <cell r="EI66" t="str">
            <v>King and Queen County</v>
          </cell>
        </row>
        <row r="67">
          <cell r="EI67" t="str">
            <v>King George County</v>
          </cell>
        </row>
        <row r="68">
          <cell r="EI68" t="str">
            <v>King William County</v>
          </cell>
        </row>
        <row r="69">
          <cell r="EI69" t="str">
            <v>Lancaster County</v>
          </cell>
        </row>
        <row r="70">
          <cell r="EI70" t="str">
            <v>Lee County</v>
          </cell>
        </row>
        <row r="71">
          <cell r="EI71" t="str">
            <v>Lexington City</v>
          </cell>
        </row>
        <row r="72">
          <cell r="EI72" t="str">
            <v>Loudoun County</v>
          </cell>
        </row>
        <row r="73">
          <cell r="EI73" t="str">
            <v>Louisa County</v>
          </cell>
        </row>
        <row r="74">
          <cell r="EI74" t="str">
            <v>Lunenburg County</v>
          </cell>
        </row>
        <row r="75">
          <cell r="EI75" t="str">
            <v>Lynchburg City</v>
          </cell>
        </row>
        <row r="76">
          <cell r="EI76" t="str">
            <v>Madison County</v>
          </cell>
        </row>
        <row r="77">
          <cell r="EI77" t="str">
            <v>Manassas City</v>
          </cell>
        </row>
        <row r="78">
          <cell r="EI78" t="str">
            <v>Manassas Park City</v>
          </cell>
        </row>
        <row r="79">
          <cell r="EI79" t="str">
            <v>Martinsville City</v>
          </cell>
        </row>
        <row r="80">
          <cell r="EI80" t="str">
            <v>Mathews County</v>
          </cell>
        </row>
        <row r="81">
          <cell r="EI81" t="str">
            <v>Mecklenburg County</v>
          </cell>
        </row>
        <row r="82">
          <cell r="EI82" t="str">
            <v>Middlesex County</v>
          </cell>
        </row>
        <row r="83">
          <cell r="EI83" t="str">
            <v>Montgomery County</v>
          </cell>
        </row>
        <row r="84">
          <cell r="EI84" t="str">
            <v>Nelson County</v>
          </cell>
        </row>
        <row r="85">
          <cell r="EI85" t="str">
            <v>New Kent County</v>
          </cell>
        </row>
        <row r="86">
          <cell r="EI86" t="str">
            <v>Newport News City</v>
          </cell>
        </row>
        <row r="87">
          <cell r="EI87" t="str">
            <v>Norfolk City</v>
          </cell>
        </row>
        <row r="88">
          <cell r="EI88" t="str">
            <v>Northampton County</v>
          </cell>
        </row>
        <row r="89">
          <cell r="EI89" t="str">
            <v>Northumberland County</v>
          </cell>
        </row>
        <row r="90">
          <cell r="EI90" t="str">
            <v>Norton City</v>
          </cell>
        </row>
        <row r="91">
          <cell r="EI91" t="str">
            <v>Nottoway County</v>
          </cell>
        </row>
        <row r="92">
          <cell r="EI92" t="str">
            <v>Orange County</v>
          </cell>
        </row>
        <row r="93">
          <cell r="EI93" t="str">
            <v>Page County</v>
          </cell>
        </row>
        <row r="94">
          <cell r="EI94" t="str">
            <v>Patrick County</v>
          </cell>
        </row>
        <row r="95">
          <cell r="EI95" t="str">
            <v>Petersburg City</v>
          </cell>
        </row>
        <row r="96">
          <cell r="EI96" t="str">
            <v>Pittsylvania County</v>
          </cell>
        </row>
        <row r="97">
          <cell r="EI97" t="str">
            <v>Poquoson City</v>
          </cell>
        </row>
        <row r="98">
          <cell r="EI98" t="str">
            <v>Portsmouth City</v>
          </cell>
        </row>
        <row r="99">
          <cell r="EI99" t="str">
            <v>Powhatan County</v>
          </cell>
        </row>
        <row r="100">
          <cell r="EI100" t="str">
            <v>Prince Edward County</v>
          </cell>
        </row>
        <row r="101">
          <cell r="EI101" t="str">
            <v>Prince George County</v>
          </cell>
        </row>
        <row r="102">
          <cell r="EI102" t="str">
            <v>Prince William County</v>
          </cell>
        </row>
        <row r="103">
          <cell r="EI103" t="str">
            <v>Pulaski County</v>
          </cell>
        </row>
        <row r="104">
          <cell r="EI104" t="str">
            <v>Radford City</v>
          </cell>
        </row>
        <row r="105">
          <cell r="EI105" t="str">
            <v>Rappahannock County</v>
          </cell>
        </row>
        <row r="106">
          <cell r="EI106" t="str">
            <v>Richmond City</v>
          </cell>
        </row>
        <row r="107">
          <cell r="EI107" t="str">
            <v>Richmond County</v>
          </cell>
        </row>
        <row r="108">
          <cell r="EI108" t="str">
            <v>Roanoke City</v>
          </cell>
        </row>
        <row r="109">
          <cell r="EI109" t="str">
            <v>Roanoke County</v>
          </cell>
        </row>
        <row r="110">
          <cell r="EI110" t="str">
            <v>Rockbridge County</v>
          </cell>
        </row>
        <row r="111">
          <cell r="EI111" t="str">
            <v>Rockingham County</v>
          </cell>
        </row>
        <row r="112">
          <cell r="EI112" t="str">
            <v>Russell County</v>
          </cell>
        </row>
        <row r="113">
          <cell r="EI113" t="str">
            <v>Salem City</v>
          </cell>
        </row>
        <row r="114">
          <cell r="EI114" t="str">
            <v>Scott County</v>
          </cell>
        </row>
        <row r="115">
          <cell r="EI115" t="str">
            <v>Shenandoah County</v>
          </cell>
        </row>
        <row r="116">
          <cell r="EI116" t="str">
            <v>Smyth County</v>
          </cell>
        </row>
        <row r="117">
          <cell r="EI117" t="str">
            <v>Southampton County</v>
          </cell>
        </row>
        <row r="118">
          <cell r="EI118" t="str">
            <v>Spotsylvania County</v>
          </cell>
        </row>
        <row r="119">
          <cell r="EI119" t="str">
            <v>Stafford County</v>
          </cell>
        </row>
        <row r="120">
          <cell r="EI120" t="str">
            <v>Staunton City</v>
          </cell>
        </row>
        <row r="121">
          <cell r="EI121" t="str">
            <v>Suffolk City</v>
          </cell>
        </row>
        <row r="122">
          <cell r="EI122" t="str">
            <v>Surry County</v>
          </cell>
        </row>
        <row r="123">
          <cell r="EI123" t="str">
            <v>Sussex County</v>
          </cell>
        </row>
        <row r="124">
          <cell r="EI124" t="str">
            <v>Tazewell County</v>
          </cell>
        </row>
        <row r="125">
          <cell r="EI125" t="str">
            <v>Virginia Beach City</v>
          </cell>
        </row>
        <row r="126">
          <cell r="EI126" t="str">
            <v>Warren County</v>
          </cell>
        </row>
        <row r="127">
          <cell r="EI127" t="str">
            <v>Washington County</v>
          </cell>
        </row>
        <row r="128">
          <cell r="EI128" t="str">
            <v>Waynesboro City</v>
          </cell>
        </row>
        <row r="129">
          <cell r="EI129" t="str">
            <v>Westmoreland County</v>
          </cell>
        </row>
        <row r="130">
          <cell r="EI130" t="str">
            <v>Williamsburg City</v>
          </cell>
        </row>
        <row r="131">
          <cell r="EI131" t="str">
            <v>Winchester City</v>
          </cell>
        </row>
        <row r="132">
          <cell r="EI132" t="str">
            <v>Wise County</v>
          </cell>
        </row>
        <row r="133">
          <cell r="EI133" t="str">
            <v>Wythe County</v>
          </cell>
        </row>
        <row r="134">
          <cell r="EI134" t="str">
            <v>York County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A3" t="str">
            <v>AL</v>
          </cell>
          <cell r="I3" t="str">
            <v>Corporation</v>
          </cell>
          <cell r="AC3" t="str">
            <v>Mrs.</v>
          </cell>
        </row>
        <row r="4">
          <cell r="A4" t="str">
            <v>AR</v>
          </cell>
          <cell r="I4" t="str">
            <v>Limited Liability Corporation</v>
          </cell>
          <cell r="AC4" t="str">
            <v>Ms.</v>
          </cell>
        </row>
        <row r="5">
          <cell r="A5" t="str">
            <v>AZ</v>
          </cell>
          <cell r="I5" t="str">
            <v>Individual(s)</v>
          </cell>
          <cell r="AC5" t="str">
            <v>Dr.</v>
          </cell>
        </row>
        <row r="6">
          <cell r="A6" t="str">
            <v>CA</v>
          </cell>
          <cell r="I6" t="str">
            <v>Other</v>
          </cell>
          <cell r="AC6" t="str">
            <v>Rev.</v>
          </cell>
        </row>
        <row r="7">
          <cell r="A7" t="str">
            <v>CO</v>
          </cell>
          <cell r="AC7" t="str">
            <v>Major</v>
          </cell>
        </row>
        <row r="8">
          <cell r="A8" t="str">
            <v>CT</v>
          </cell>
          <cell r="AC8" t="str">
            <v>Sister</v>
          </cell>
        </row>
        <row r="9">
          <cell r="A9" t="str">
            <v>DC</v>
          </cell>
          <cell r="AC9" t="str">
            <v>The Estate of</v>
          </cell>
        </row>
        <row r="10">
          <cell r="A10" t="str">
            <v>DE</v>
          </cell>
          <cell r="AC10" t="str">
            <v>Father</v>
          </cell>
        </row>
        <row r="11">
          <cell r="A11" t="str">
            <v>FL</v>
          </cell>
        </row>
        <row r="12">
          <cell r="A12" t="str">
            <v>GA</v>
          </cell>
        </row>
        <row r="13">
          <cell r="A13" t="str">
            <v>HI</v>
          </cell>
        </row>
        <row r="14">
          <cell r="A14" t="str">
            <v>IA</v>
          </cell>
        </row>
        <row r="15">
          <cell r="A15" t="str">
            <v>ID</v>
          </cell>
        </row>
        <row r="16">
          <cell r="A16" t="str">
            <v>IL</v>
          </cell>
        </row>
        <row r="17">
          <cell r="A17" t="str">
            <v>IN</v>
          </cell>
        </row>
        <row r="18">
          <cell r="A18" t="str">
            <v>KS</v>
          </cell>
        </row>
        <row r="19">
          <cell r="A19" t="str">
            <v>KY</v>
          </cell>
        </row>
        <row r="20">
          <cell r="A20" t="str">
            <v>LA</v>
          </cell>
        </row>
        <row r="21">
          <cell r="A21" t="str">
            <v>MA</v>
          </cell>
        </row>
        <row r="22">
          <cell r="A22" t="str">
            <v>MD</v>
          </cell>
        </row>
        <row r="23">
          <cell r="A23" t="str">
            <v>ME</v>
          </cell>
        </row>
        <row r="24">
          <cell r="A24" t="str">
            <v>MI</v>
          </cell>
        </row>
        <row r="25">
          <cell r="A25" t="str">
            <v>MN</v>
          </cell>
        </row>
        <row r="26">
          <cell r="A26" t="str">
            <v>MO</v>
          </cell>
        </row>
        <row r="27">
          <cell r="A27" t="str">
            <v>MS</v>
          </cell>
        </row>
        <row r="28">
          <cell r="A28" t="str">
            <v>MT</v>
          </cell>
        </row>
        <row r="29">
          <cell r="A29" t="str">
            <v>NC</v>
          </cell>
        </row>
        <row r="30">
          <cell r="A30" t="str">
            <v>ND</v>
          </cell>
        </row>
        <row r="31">
          <cell r="A31" t="str">
            <v>NE</v>
          </cell>
        </row>
        <row r="32">
          <cell r="A32" t="str">
            <v>NH</v>
          </cell>
        </row>
        <row r="33">
          <cell r="A33" t="str">
            <v>NJ</v>
          </cell>
        </row>
        <row r="34">
          <cell r="A34" t="str">
            <v>NM</v>
          </cell>
        </row>
        <row r="35">
          <cell r="A35" t="str">
            <v>NV</v>
          </cell>
        </row>
        <row r="36">
          <cell r="A36" t="str">
            <v>NY</v>
          </cell>
        </row>
        <row r="37">
          <cell r="A37" t="str">
            <v>OH</v>
          </cell>
        </row>
        <row r="38">
          <cell r="A38" t="str">
            <v>OK</v>
          </cell>
        </row>
        <row r="39">
          <cell r="A39" t="str">
            <v>OR</v>
          </cell>
        </row>
        <row r="40">
          <cell r="A40" t="str">
            <v>PA</v>
          </cell>
        </row>
        <row r="41">
          <cell r="A41" t="str">
            <v>RI</v>
          </cell>
        </row>
        <row r="42">
          <cell r="A42" t="str">
            <v>SC</v>
          </cell>
        </row>
        <row r="43">
          <cell r="A43" t="str">
            <v>SD</v>
          </cell>
        </row>
        <row r="44">
          <cell r="A44" t="str">
            <v>TN</v>
          </cell>
        </row>
        <row r="45">
          <cell r="A45" t="str">
            <v>TX</v>
          </cell>
        </row>
        <row r="46">
          <cell r="A46" t="str">
            <v>UT</v>
          </cell>
        </row>
        <row r="47">
          <cell r="A47" t="str">
            <v>VA</v>
          </cell>
        </row>
        <row r="48">
          <cell r="A48" t="str">
            <v>VT</v>
          </cell>
        </row>
        <row r="49">
          <cell r="A49" t="str">
            <v>WA</v>
          </cell>
        </row>
        <row r="50">
          <cell r="A50" t="str">
            <v>WI</v>
          </cell>
        </row>
        <row r="51">
          <cell r="A51" t="str">
            <v>WV</v>
          </cell>
        </row>
        <row r="52">
          <cell r="A52" t="str">
            <v>WY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sheetName val="Instructions"/>
      <sheetName val="Cover"/>
      <sheetName val="Submission Checklist"/>
      <sheetName val="Page 1"/>
      <sheetName val="SD_Dropdowns"/>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19 A"/>
      <sheetName val="Page 20"/>
      <sheetName val="Page 21"/>
      <sheetName val="Page 22"/>
      <sheetName val="Page 23"/>
      <sheetName val="Page 24"/>
      <sheetName val="Page 25"/>
      <sheetName val="Page 26"/>
      <sheetName val="Page 27"/>
      <sheetName val="Page 28"/>
      <sheetName val="Scoresheet"/>
      <sheetName val="E-U-R"/>
      <sheetName val="E-U-R TE Bond"/>
      <sheetName val="Cost-Unit"/>
      <sheetName val="Credit-Unit"/>
      <sheetName val="Jurisdictions"/>
      <sheetName val="Cost-Unit TE Bond"/>
      <sheetName val="Credit-Unit TE Bond"/>
      <sheetName val="Area Median Income"/>
      <sheetName val="JurisGrowth"/>
    </sheetNames>
    <sheetDataSet>
      <sheetData sheetId="0"/>
      <sheetData sheetId="1"/>
      <sheetData sheetId="2"/>
      <sheetData sheetId="3"/>
      <sheetData sheetId="4"/>
      <sheetData sheetId="5">
        <row r="2">
          <cell r="A2" t="str">
            <v>AK</v>
          </cell>
          <cell r="I2" t="str">
            <v>Limited Partnership</v>
          </cell>
          <cell r="AC2" t="str">
            <v>Mr.</v>
          </cell>
        </row>
        <row r="3">
          <cell r="I3" t="str">
            <v>Corporation</v>
          </cell>
          <cell r="AC3" t="str">
            <v>Mrs.</v>
          </cell>
        </row>
        <row r="4">
          <cell r="I4" t="str">
            <v>Limited Liability Corporation</v>
          </cell>
          <cell r="AC4" t="str">
            <v>Ms.</v>
          </cell>
        </row>
        <row r="5">
          <cell r="I5" t="str">
            <v>Individual(s)</v>
          </cell>
          <cell r="AC5" t="str">
            <v>Dr.</v>
          </cell>
        </row>
        <row r="6">
          <cell r="I6" t="str">
            <v>Other</v>
          </cell>
          <cell r="AC6" t="str">
            <v>Rev.</v>
          </cell>
        </row>
        <row r="7">
          <cell r="AC7" t="str">
            <v>Major</v>
          </cell>
        </row>
        <row r="8">
          <cell r="AC8" t="str">
            <v>Sister</v>
          </cell>
        </row>
        <row r="9">
          <cell r="AC9" t="str">
            <v>The Estate of</v>
          </cell>
        </row>
        <row r="10">
          <cell r="AC10" t="str">
            <v>Father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vhda.com/BusinessPartners/PropertyOwnersManagers/Pages/PropertyOwnersManagers.aspx" TargetMode="External"/><Relationship Id="rId1" Type="http://schemas.openxmlformats.org/officeDocument/2006/relationships/hyperlink" Target="https://www.vhda.com/BusinessPartners/MFDevelopers/MF-LoanApplication-Guides/Pages/MF-LoanApplication-Guides.aspx"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22.bin"/><Relationship Id="rId4" Type="http://schemas.openxmlformats.org/officeDocument/2006/relationships/comments" Target="../comments1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virginiahousing.com/staff-directory-rental-housing"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virginiahousing.com/partners/rental-housing/rental-financing-ae-process" TargetMode="External"/><Relationship Id="rId7" Type="http://schemas.openxmlformats.org/officeDocument/2006/relationships/printerSettings" Target="../printerSettings/printerSettings6.bin"/><Relationship Id="rId2" Type="http://schemas.openxmlformats.org/officeDocument/2006/relationships/hyperlink" Target="https://www.virginiahousing.com/partners/rental-housing/multifamily-loan-applications-forms" TargetMode="External"/><Relationship Id="rId1" Type="http://schemas.openxmlformats.org/officeDocument/2006/relationships/hyperlink" Target="https://www.virginiahousing.com/partners/rental-housing/approved-mortgage-brokers" TargetMode="External"/><Relationship Id="rId6" Type="http://schemas.openxmlformats.org/officeDocument/2006/relationships/hyperlink" Target="https://www.virginiahousing.com/partners/rental-housing/rental-property-management" TargetMode="External"/><Relationship Id="rId5" Type="http://schemas.openxmlformats.org/officeDocument/2006/relationships/hyperlink" Target="https://www.virginiahousing.com/partners/rental-housing/multifamily-loan-applications-forms" TargetMode="External"/><Relationship Id="rId4" Type="http://schemas.openxmlformats.org/officeDocument/2006/relationships/hyperlink" Target="https://www.virginiahousing.com/partners/rental-housing/multifamily-loan-applications-form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huduser.gov/portal/sadda/sadda_qct.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C121"/>
  <sheetViews>
    <sheetView topLeftCell="A100" zoomScale="160" zoomScaleNormal="160" workbookViewId="0">
      <selection activeCell="A70" sqref="A70"/>
    </sheetView>
  </sheetViews>
  <sheetFormatPr defaultRowHeight="15"/>
  <cols>
    <col min="1" max="1" width="32.42578125" customWidth="1"/>
  </cols>
  <sheetData>
    <row r="1" spans="1:1" ht="18.75">
      <c r="A1" s="34" t="s">
        <v>1125</v>
      </c>
    </row>
    <row r="3" spans="1:1" ht="17.25">
      <c r="A3" s="480"/>
    </row>
    <row r="4" spans="1:1">
      <c r="A4" s="168" t="s">
        <v>1126</v>
      </c>
    </row>
    <row r="5" spans="1:1">
      <c r="A5" s="38" t="s">
        <v>727</v>
      </c>
    </row>
    <row r="6" spans="1:1">
      <c r="A6" s="38" t="s">
        <v>728</v>
      </c>
    </row>
    <row r="7" spans="1:1">
      <c r="A7" s="38" t="s">
        <v>729</v>
      </c>
    </row>
    <row r="10" spans="1:1">
      <c r="A10" s="168" t="s">
        <v>1127</v>
      </c>
    </row>
    <row r="11" spans="1:1">
      <c r="A11" s="38" t="s">
        <v>570</v>
      </c>
    </row>
    <row r="12" spans="1:1">
      <c r="A12" s="38" t="s">
        <v>569</v>
      </c>
    </row>
    <row r="13" spans="1:1">
      <c r="A13" s="588" t="s">
        <v>3129</v>
      </c>
    </row>
    <row r="14" spans="1:1">
      <c r="A14" s="587" t="s">
        <v>3130</v>
      </c>
    </row>
    <row r="15" spans="1:1" ht="30">
      <c r="A15" s="587" t="s">
        <v>3131</v>
      </c>
    </row>
    <row r="16" spans="1:1">
      <c r="A16" s="588" t="s">
        <v>3132</v>
      </c>
    </row>
    <row r="17" spans="1:3">
      <c r="A17" s="588" t="s">
        <v>3133</v>
      </c>
    </row>
    <row r="18" spans="1:3">
      <c r="A18" s="38" t="s">
        <v>3134</v>
      </c>
    </row>
    <row r="19" spans="1:3">
      <c r="A19" s="38" t="s">
        <v>3128</v>
      </c>
    </row>
    <row r="20" spans="1:3">
      <c r="A20" s="38" t="s">
        <v>571</v>
      </c>
    </row>
    <row r="21" spans="1:3">
      <c r="A21" s="38" t="s">
        <v>3135</v>
      </c>
    </row>
    <row r="24" spans="1:3">
      <c r="A24" s="33" t="s">
        <v>1140</v>
      </c>
    </row>
    <row r="25" spans="1:3">
      <c r="A25" s="295" t="s">
        <v>1128</v>
      </c>
    </row>
    <row r="26" spans="1:3">
      <c r="A26" s="295" t="s">
        <v>768</v>
      </c>
    </row>
    <row r="27" spans="1:3">
      <c r="A27" s="295" t="s">
        <v>1129</v>
      </c>
    </row>
    <row r="28" spans="1:3">
      <c r="A28" s="295" t="s">
        <v>769</v>
      </c>
    </row>
    <row r="29" spans="1:3">
      <c r="A29" s="295" t="s">
        <v>1130</v>
      </c>
    </row>
    <row r="31" spans="1:3">
      <c r="A31" s="33" t="s">
        <v>752</v>
      </c>
    </row>
    <row r="32" spans="1:3">
      <c r="A32" s="84" t="s">
        <v>753</v>
      </c>
      <c r="B32" s="210"/>
      <c r="C32" s="211"/>
    </row>
    <row r="33" spans="1:3">
      <c r="A33" s="212" t="s">
        <v>1310</v>
      </c>
      <c r="B33" s="59"/>
      <c r="C33" s="214"/>
    </row>
    <row r="34" spans="1:3">
      <c r="A34" s="212" t="s">
        <v>1225</v>
      </c>
      <c r="B34" s="59"/>
      <c r="C34" s="214"/>
    </row>
    <row r="35" spans="1:3">
      <c r="A35" s="212" t="s">
        <v>1309</v>
      </c>
      <c r="B35" s="59"/>
      <c r="C35" s="214"/>
    </row>
    <row r="36" spans="1:3">
      <c r="A36" s="212" t="s">
        <v>754</v>
      </c>
      <c r="B36" s="59"/>
      <c r="C36" s="214"/>
    </row>
    <row r="37" spans="1:3">
      <c r="A37" s="212" t="s">
        <v>755</v>
      </c>
      <c r="B37" s="59"/>
      <c r="C37" s="214"/>
    </row>
    <row r="38" spans="1:3">
      <c r="A38" s="212" t="s">
        <v>756</v>
      </c>
      <c r="B38" s="59"/>
      <c r="C38" s="214"/>
    </row>
    <row r="39" spans="1:3">
      <c r="A39" s="85" t="s">
        <v>309</v>
      </c>
      <c r="B39" s="215"/>
      <c r="C39" s="83"/>
    </row>
    <row r="41" spans="1:3">
      <c r="A41" s="332" t="s">
        <v>758</v>
      </c>
    </row>
    <row r="42" spans="1:3">
      <c r="A42" s="378"/>
    </row>
    <row r="43" spans="1:3">
      <c r="A43" s="333" t="s">
        <v>649</v>
      </c>
    </row>
    <row r="44" spans="1:3">
      <c r="A44" s="334" t="s">
        <v>652</v>
      </c>
    </row>
    <row r="45" spans="1:3">
      <c r="A45" s="334" t="s">
        <v>1386</v>
      </c>
    </row>
    <row r="46" spans="1:3">
      <c r="A46" s="333" t="s">
        <v>653</v>
      </c>
    </row>
    <row r="47" spans="1:3">
      <c r="A47" s="333" t="s">
        <v>654</v>
      </c>
    </row>
    <row r="48" spans="1:3">
      <c r="A48" s="333" t="s">
        <v>655</v>
      </c>
    </row>
    <row r="49" spans="1:1">
      <c r="A49" s="333" t="s">
        <v>656</v>
      </c>
    </row>
    <row r="50" spans="1:1">
      <c r="A50" s="333" t="s">
        <v>651</v>
      </c>
    </row>
    <row r="51" spans="1:1">
      <c r="A51" s="333" t="s">
        <v>650</v>
      </c>
    </row>
    <row r="52" spans="1:1">
      <c r="A52" s="335" t="s">
        <v>581</v>
      </c>
    </row>
    <row r="56" spans="1:1">
      <c r="A56" s="569" t="s">
        <v>1393</v>
      </c>
    </row>
    <row r="57" spans="1:1">
      <c r="A57" s="570" t="s">
        <v>19</v>
      </c>
    </row>
    <row r="58" spans="1:1">
      <c r="A58" s="570" t="s">
        <v>1332</v>
      </c>
    </row>
    <row r="59" spans="1:1">
      <c r="A59" s="570" t="s">
        <v>1333</v>
      </c>
    </row>
    <row r="60" spans="1:1">
      <c r="A60" s="570" t="s">
        <v>1334</v>
      </c>
    </row>
    <row r="61" spans="1:1">
      <c r="A61" s="570" t="s">
        <v>1335</v>
      </c>
    </row>
    <row r="62" spans="1:1">
      <c r="A62" s="570" t="s">
        <v>1336</v>
      </c>
    </row>
    <row r="63" spans="1:1">
      <c r="A63" s="570" t="s">
        <v>1337</v>
      </c>
    </row>
    <row r="64" spans="1:1">
      <c r="A64" s="570" t="s">
        <v>1338</v>
      </c>
    </row>
    <row r="65" spans="1:1">
      <c r="A65" s="570" t="s">
        <v>1339</v>
      </c>
    </row>
    <row r="66" spans="1:1">
      <c r="A66" s="570" t="s">
        <v>173</v>
      </c>
    </row>
    <row r="67" spans="1:1">
      <c r="A67" s="570" t="s">
        <v>1340</v>
      </c>
    </row>
    <row r="68" spans="1:1">
      <c r="A68" s="222"/>
    </row>
    <row r="70" spans="1:1">
      <c r="A70" s="569" t="s">
        <v>3357</v>
      </c>
    </row>
    <row r="71" spans="1:1">
      <c r="A71" s="976" t="s">
        <v>903</v>
      </c>
    </row>
    <row r="72" spans="1:1">
      <c r="A72" s="976" t="s">
        <v>904</v>
      </c>
    </row>
    <row r="73" spans="1:1">
      <c r="A73" s="976" t="s">
        <v>905</v>
      </c>
    </row>
    <row r="74" spans="1:1">
      <c r="A74" s="976" t="s">
        <v>906</v>
      </c>
    </row>
    <row r="75" spans="1:1">
      <c r="A75" s="976" t="s">
        <v>907</v>
      </c>
    </row>
    <row r="76" spans="1:1">
      <c r="A76" s="976" t="s">
        <v>908</v>
      </c>
    </row>
    <row r="77" spans="1:1">
      <c r="A77" s="976" t="s">
        <v>909</v>
      </c>
    </row>
    <row r="78" spans="1:1">
      <c r="A78" s="976" t="s">
        <v>910</v>
      </c>
    </row>
    <row r="79" spans="1:1">
      <c r="A79" s="976" t="s">
        <v>911</v>
      </c>
    </row>
    <row r="80" spans="1:1">
      <c r="A80" s="976" t="s">
        <v>912</v>
      </c>
    </row>
    <row r="81" spans="1:1">
      <c r="A81" s="976" t="s">
        <v>913</v>
      </c>
    </row>
    <row r="82" spans="1:1">
      <c r="A82" s="976" t="s">
        <v>914</v>
      </c>
    </row>
    <row r="83" spans="1:1">
      <c r="A83" s="976" t="s">
        <v>915</v>
      </c>
    </row>
    <row r="84" spans="1:1">
      <c r="A84" s="976" t="s">
        <v>916</v>
      </c>
    </row>
    <row r="85" spans="1:1">
      <c r="A85" s="976" t="s">
        <v>917</v>
      </c>
    </row>
    <row r="86" spans="1:1">
      <c r="A86" s="976" t="s">
        <v>918</v>
      </c>
    </row>
    <row r="87" spans="1:1">
      <c r="A87" s="976" t="s">
        <v>919</v>
      </c>
    </row>
    <row r="88" spans="1:1">
      <c r="A88" s="976" t="s">
        <v>920</v>
      </c>
    </row>
    <row r="89" spans="1:1">
      <c r="A89" s="976" t="s">
        <v>921</v>
      </c>
    </row>
    <row r="90" spans="1:1">
      <c r="A90" s="976" t="s">
        <v>922</v>
      </c>
    </row>
    <row r="91" spans="1:1">
      <c r="A91" s="976" t="s">
        <v>923</v>
      </c>
    </row>
    <row r="92" spans="1:1">
      <c r="A92" s="976" t="s">
        <v>924</v>
      </c>
    </row>
    <row r="93" spans="1:1">
      <c r="A93" s="976" t="s">
        <v>925</v>
      </c>
    </row>
    <row r="94" spans="1:1">
      <c r="A94" s="976" t="s">
        <v>926</v>
      </c>
    </row>
    <row r="95" spans="1:1">
      <c r="A95" s="976" t="s">
        <v>927</v>
      </c>
    </row>
    <row r="96" spans="1:1">
      <c r="A96" s="976" t="s">
        <v>928</v>
      </c>
    </row>
    <row r="97" spans="1:1">
      <c r="A97" s="976" t="s">
        <v>929</v>
      </c>
    </row>
    <row r="98" spans="1:1">
      <c r="A98" s="976" t="s">
        <v>930</v>
      </c>
    </row>
    <row r="99" spans="1:1">
      <c r="A99" s="976" t="s">
        <v>931</v>
      </c>
    </row>
    <row r="100" spans="1:1">
      <c r="A100" s="976" t="s">
        <v>932</v>
      </c>
    </row>
    <row r="101" spans="1:1">
      <c r="A101" s="976" t="s">
        <v>933</v>
      </c>
    </row>
    <row r="102" spans="1:1">
      <c r="A102" s="976" t="s">
        <v>934</v>
      </c>
    </row>
    <row r="103" spans="1:1">
      <c r="A103" s="976" t="s">
        <v>935</v>
      </c>
    </row>
    <row r="104" spans="1:1">
      <c r="A104" s="976" t="s">
        <v>936</v>
      </c>
    </row>
    <row r="105" spans="1:1">
      <c r="A105" s="976" t="s">
        <v>937</v>
      </c>
    </row>
    <row r="106" spans="1:1">
      <c r="A106" s="976" t="s">
        <v>938</v>
      </c>
    </row>
    <row r="107" spans="1:1">
      <c r="A107" s="976" t="s">
        <v>939</v>
      </c>
    </row>
    <row r="108" spans="1:1">
      <c r="A108" s="976" t="s">
        <v>940</v>
      </c>
    </row>
    <row r="109" spans="1:1">
      <c r="A109" s="976" t="s">
        <v>941</v>
      </c>
    </row>
    <row r="110" spans="1:1">
      <c r="A110" s="976" t="s">
        <v>942</v>
      </c>
    </row>
    <row r="111" spans="1:1">
      <c r="A111" s="976" t="s">
        <v>943</v>
      </c>
    </row>
    <row r="112" spans="1:1">
      <c r="A112" s="976" t="s">
        <v>944</v>
      </c>
    </row>
    <row r="113" spans="1:1">
      <c r="A113" s="976" t="s">
        <v>945</v>
      </c>
    </row>
    <row r="114" spans="1:1">
      <c r="A114" s="976" t="s">
        <v>946</v>
      </c>
    </row>
    <row r="115" spans="1:1">
      <c r="A115" s="976" t="s">
        <v>947</v>
      </c>
    </row>
    <row r="116" spans="1:1">
      <c r="A116" s="976" t="s">
        <v>425</v>
      </c>
    </row>
    <row r="117" spans="1:1">
      <c r="A117" s="976" t="s">
        <v>948</v>
      </c>
    </row>
    <row r="118" spans="1:1">
      <c r="A118" s="976" t="s">
        <v>949</v>
      </c>
    </row>
    <row r="119" spans="1:1">
      <c r="A119" s="976" t="s">
        <v>950</v>
      </c>
    </row>
    <row r="120" spans="1:1">
      <c r="A120" s="976" t="s">
        <v>951</v>
      </c>
    </row>
    <row r="121" spans="1:1">
      <c r="A121" s="977" t="s">
        <v>952</v>
      </c>
    </row>
  </sheetData>
  <sheetProtection algorithmName="SHA-512" hashValue="Xtv0ALv+qGNt6nLQ6GgrhoDo3ZeOSaENJ8LXyNrl3v2210Yej0PqNleEy7dV+lUk4cPY1FhA8f+THqFmXWF1ZQ==" saltValue="g7nvRcPuQtDbBffbKgFa+g==" spinCount="100000" sheet="1" objects="1" scenarios="1" autoFilter="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70"/>
  <sheetViews>
    <sheetView zoomScale="110" zoomScaleNormal="110" workbookViewId="0">
      <selection activeCell="H18" sqref="H18"/>
    </sheetView>
  </sheetViews>
  <sheetFormatPr defaultRowHeight="15"/>
  <cols>
    <col min="1" max="1" width="3.28515625" customWidth="1"/>
    <col min="3" max="3" width="6.140625" customWidth="1"/>
    <col min="4" max="4" width="7.140625" customWidth="1"/>
    <col min="5" max="5" width="7" customWidth="1"/>
    <col min="6" max="6" width="14.7109375" customWidth="1"/>
    <col min="7" max="7" width="5.5703125" customWidth="1"/>
    <col min="8" max="8" width="7.85546875" customWidth="1"/>
    <col min="9" max="9" width="5.140625" customWidth="1"/>
    <col min="10" max="10" width="18.7109375" customWidth="1"/>
    <col min="11" max="11" width="28.28515625" customWidth="1"/>
    <col min="13" max="13" width="2.140625" style="60" customWidth="1"/>
    <col min="14" max="17" width="9.5703125" hidden="1" customWidth="1"/>
    <col min="18" max="18" width="8.85546875" hidden="1" customWidth="1"/>
    <col min="19" max="19" width="2" style="60" customWidth="1"/>
  </cols>
  <sheetData>
    <row r="1" spans="1:18">
      <c r="A1" s="10" t="str">
        <f>'DEV Info'!A1</f>
        <v>Virginia Housing Rental Housing Loan Application - MIXED USE</v>
      </c>
      <c r="K1" s="59"/>
    </row>
    <row r="2" spans="1:18" ht="3.6" customHeight="1" thickBot="1">
      <c r="A2" s="1"/>
      <c r="B2" s="1"/>
      <c r="C2" s="1"/>
      <c r="D2" s="1"/>
      <c r="E2" s="1"/>
      <c r="F2" s="1"/>
      <c r="G2" s="1"/>
      <c r="H2" s="1"/>
      <c r="I2" s="1"/>
      <c r="J2" s="1"/>
      <c r="K2" s="112"/>
    </row>
    <row r="3" spans="1:18" ht="10.9" customHeight="1"/>
    <row r="4" spans="1:18" ht="14.65" customHeight="1">
      <c r="A4" s="34" t="s">
        <v>91</v>
      </c>
      <c r="N4" s="64" t="s">
        <v>64</v>
      </c>
      <c r="O4" s="64"/>
      <c r="P4" s="64"/>
      <c r="Q4" s="64"/>
    </row>
    <row r="5" spans="1:18" ht="10.5" customHeight="1">
      <c r="K5" s="59"/>
      <c r="N5" t="b">
        <v>1</v>
      </c>
    </row>
    <row r="6" spans="1:18" ht="14.65" customHeight="1">
      <c r="A6" s="825">
        <v>1</v>
      </c>
      <c r="B6" s="826" t="s">
        <v>66</v>
      </c>
      <c r="C6" s="826"/>
      <c r="D6" s="827"/>
      <c r="E6" s="30"/>
      <c r="F6" s="1041"/>
      <c r="G6" s="1041"/>
      <c r="H6" s="1041"/>
      <c r="I6" s="1041"/>
      <c r="J6" s="1041"/>
      <c r="K6" s="828"/>
      <c r="L6" s="30"/>
      <c r="M6" s="61"/>
      <c r="N6" t="b">
        <v>0</v>
      </c>
    </row>
    <row r="7" spans="1:18" ht="10.5" customHeight="1">
      <c r="A7" s="825"/>
      <c r="B7" s="826"/>
      <c r="C7" s="826"/>
      <c r="D7" s="827"/>
      <c r="E7" s="827"/>
      <c r="F7" s="202"/>
      <c r="G7" s="202"/>
      <c r="H7" s="202"/>
      <c r="I7" s="829"/>
      <c r="J7" s="830"/>
      <c r="K7" s="828"/>
      <c r="L7" s="30"/>
      <c r="M7" s="61"/>
    </row>
    <row r="8" spans="1:18" ht="14.65" customHeight="1">
      <c r="A8" s="825">
        <v>2</v>
      </c>
      <c r="B8" s="826" t="s">
        <v>80</v>
      </c>
      <c r="C8" s="826"/>
      <c r="D8" s="988"/>
      <c r="E8" s="988"/>
      <c r="F8" s="988"/>
      <c r="G8" s="826"/>
      <c r="H8" s="826"/>
      <c r="I8" s="829"/>
      <c r="J8" s="830"/>
      <c r="K8" s="826"/>
      <c r="L8" s="828"/>
      <c r="M8" s="61"/>
    </row>
    <row r="9" spans="1:18" ht="10.5" customHeight="1">
      <c r="A9" s="825"/>
      <c r="B9" s="826"/>
      <c r="C9" s="826"/>
      <c r="D9" s="827"/>
      <c r="E9" s="826"/>
      <c r="F9" s="826"/>
      <c r="G9" s="826"/>
      <c r="H9" s="826"/>
      <c r="I9" s="829"/>
      <c r="J9" s="830"/>
      <c r="K9" s="826"/>
      <c r="L9" s="828"/>
      <c r="M9" s="61"/>
    </row>
    <row r="10" spans="1:18" ht="14.65" customHeight="1">
      <c r="A10" s="825">
        <v>3</v>
      </c>
      <c r="B10" s="826" t="s">
        <v>81</v>
      </c>
      <c r="C10" s="826"/>
      <c r="D10" s="827"/>
      <c r="E10" s="826"/>
      <c r="F10" s="816"/>
      <c r="G10" s="826"/>
      <c r="H10" s="1042" t="s">
        <v>1164</v>
      </c>
      <c r="I10" s="1042"/>
      <c r="J10" s="1042"/>
      <c r="K10" s="826"/>
      <c r="L10" s="828"/>
      <c r="M10" s="61"/>
    </row>
    <row r="11" spans="1:18" ht="14.65" customHeight="1">
      <c r="A11" s="825"/>
      <c r="B11" s="826" t="s">
        <v>82</v>
      </c>
      <c r="C11" s="826"/>
      <c r="D11" s="827"/>
      <c r="E11" s="826"/>
      <c r="F11" s="816"/>
      <c r="G11" s="826"/>
      <c r="H11" s="1042"/>
      <c r="I11" s="1042"/>
      <c r="J11" s="1042"/>
      <c r="K11" s="826"/>
      <c r="L11" s="828"/>
      <c r="M11" s="61"/>
      <c r="N11" s="186" t="s">
        <v>71</v>
      </c>
      <c r="O11" s="186"/>
      <c r="P11" s="186"/>
      <c r="Q11" s="186" t="s">
        <v>743</v>
      </c>
      <c r="R11" s="32"/>
    </row>
    <row r="12" spans="1:18" ht="14.65" customHeight="1">
      <c r="A12" s="825"/>
      <c r="B12" s="826" t="s">
        <v>83</v>
      </c>
      <c r="C12" s="826"/>
      <c r="D12" s="827"/>
      <c r="E12" s="826"/>
      <c r="F12" s="831" t="s">
        <v>88</v>
      </c>
      <c r="G12" s="826"/>
      <c r="H12" s="826"/>
      <c r="I12" s="829"/>
      <c r="J12" s="830"/>
      <c r="K12" s="826"/>
      <c r="L12" s="828"/>
      <c r="M12" s="61"/>
      <c r="N12" s="186" t="s">
        <v>72</v>
      </c>
      <c r="O12" s="186"/>
      <c r="P12" s="186"/>
      <c r="Q12" s="216" t="s">
        <v>747</v>
      </c>
      <c r="R12" s="32"/>
    </row>
    <row r="13" spans="1:18" ht="10.5" customHeight="1">
      <c r="A13" s="825"/>
      <c r="B13" s="826"/>
      <c r="C13" s="826"/>
      <c r="D13" s="827"/>
      <c r="E13" s="826"/>
      <c r="F13" s="30"/>
      <c r="G13" s="826"/>
      <c r="H13" s="826"/>
      <c r="I13" s="829"/>
      <c r="J13" s="830"/>
      <c r="K13" s="826"/>
      <c r="L13" s="828"/>
      <c r="M13" s="61"/>
      <c r="N13" s="186" t="s">
        <v>73</v>
      </c>
      <c r="O13" s="186"/>
      <c r="P13" s="186"/>
      <c r="Q13" s="216" t="s">
        <v>744</v>
      </c>
      <c r="R13" s="32"/>
    </row>
    <row r="14" spans="1:18" ht="14.65" customHeight="1">
      <c r="A14" s="826">
        <v>4</v>
      </c>
      <c r="B14" s="826" t="s">
        <v>84</v>
      </c>
      <c r="C14" s="826"/>
      <c r="D14" s="816"/>
      <c r="E14" s="826"/>
      <c r="F14" s="816"/>
      <c r="G14" s="202"/>
      <c r="H14" s="988"/>
      <c r="I14" s="988"/>
      <c r="J14" s="988"/>
      <c r="K14" s="832"/>
      <c r="L14" s="833"/>
      <c r="M14" s="62"/>
      <c r="N14" s="186" t="s">
        <v>74</v>
      </c>
      <c r="O14" s="186"/>
      <c r="P14" s="186"/>
      <c r="Q14" s="216" t="s">
        <v>741</v>
      </c>
      <c r="R14" s="32"/>
    </row>
    <row r="15" spans="1:18" ht="14.65" customHeight="1">
      <c r="A15" s="826"/>
      <c r="B15" s="826"/>
      <c r="C15" s="826"/>
      <c r="D15" s="829" t="s">
        <v>70</v>
      </c>
      <c r="E15" s="826"/>
      <c r="F15" s="202" t="s">
        <v>85</v>
      </c>
      <c r="G15" s="202"/>
      <c r="H15" s="202" t="s">
        <v>86</v>
      </c>
      <c r="I15" s="202"/>
      <c r="J15" s="830"/>
      <c r="K15" s="832"/>
      <c r="L15" s="833"/>
      <c r="M15" s="62"/>
      <c r="N15" s="186" t="s">
        <v>75</v>
      </c>
      <c r="O15" s="186"/>
      <c r="P15" s="186"/>
      <c r="Q15" s="216" t="s">
        <v>745</v>
      </c>
      <c r="R15" s="32"/>
    </row>
    <row r="16" spans="1:18" ht="10.5" customHeight="1">
      <c r="A16" s="826"/>
      <c r="B16" s="826"/>
      <c r="C16" s="826"/>
      <c r="D16" s="829"/>
      <c r="E16" s="826"/>
      <c r="F16" s="202"/>
      <c r="G16" s="202"/>
      <c r="H16" s="202"/>
      <c r="I16" s="202"/>
      <c r="J16" s="830"/>
      <c r="K16" s="832"/>
      <c r="L16" s="833"/>
      <c r="M16" s="62"/>
      <c r="N16" s="186" t="s">
        <v>76</v>
      </c>
      <c r="O16" s="186"/>
      <c r="P16" s="186"/>
      <c r="Q16" s="216" t="s">
        <v>746</v>
      </c>
      <c r="R16" s="32"/>
    </row>
    <row r="17" spans="1:18" ht="14.65" customHeight="1">
      <c r="A17" s="826">
        <v>5</v>
      </c>
      <c r="B17" s="826" t="s">
        <v>60</v>
      </c>
      <c r="C17" s="988"/>
      <c r="D17" s="988"/>
      <c r="E17" s="988"/>
      <c r="F17" s="988"/>
      <c r="G17" s="988"/>
      <c r="H17" s="988"/>
      <c r="I17" s="988"/>
      <c r="J17" s="988"/>
      <c r="K17" s="832"/>
      <c r="L17" s="833"/>
      <c r="M17" s="62"/>
      <c r="N17" s="186" t="s">
        <v>77</v>
      </c>
      <c r="O17" s="186"/>
      <c r="P17" s="186"/>
      <c r="Q17" s="216" t="s">
        <v>742</v>
      </c>
      <c r="R17" s="32"/>
    </row>
    <row r="18" spans="1:18" ht="14.65" customHeight="1">
      <c r="A18" s="826"/>
      <c r="B18" s="826" t="s">
        <v>63</v>
      </c>
      <c r="C18" s="1054"/>
      <c r="D18" s="1054"/>
      <c r="E18" s="1054"/>
      <c r="F18" s="202"/>
      <c r="G18" s="202" t="s">
        <v>34</v>
      </c>
      <c r="H18" s="816"/>
      <c r="I18" s="202" t="s">
        <v>35</v>
      </c>
      <c r="J18" s="834"/>
      <c r="K18" s="832"/>
      <c r="L18" s="833"/>
      <c r="M18" s="62"/>
      <c r="N18" s="186" t="s">
        <v>78</v>
      </c>
      <c r="O18" s="186"/>
      <c r="P18" s="186"/>
      <c r="Q18" s="186"/>
      <c r="R18" s="32"/>
    </row>
    <row r="19" spans="1:18" ht="14.65" customHeight="1">
      <c r="A19" s="826"/>
      <c r="B19" s="826"/>
      <c r="C19" s="826"/>
      <c r="D19" s="829"/>
      <c r="E19" s="829"/>
      <c r="F19" s="202"/>
      <c r="G19" s="202"/>
      <c r="H19" s="829"/>
      <c r="I19" s="202"/>
      <c r="J19" s="202"/>
      <c r="K19" s="832"/>
      <c r="L19" s="833"/>
      <c r="M19" s="62"/>
      <c r="N19" s="186" t="s">
        <v>79</v>
      </c>
      <c r="O19" s="186"/>
      <c r="P19" s="186"/>
      <c r="Q19" s="186"/>
      <c r="R19" s="32"/>
    </row>
    <row r="20" spans="1:18" ht="14.65" customHeight="1">
      <c r="A20" s="826"/>
      <c r="B20" s="826" t="s">
        <v>61</v>
      </c>
      <c r="C20" s="1044"/>
      <c r="D20" s="1044"/>
      <c r="E20" s="1044"/>
      <c r="F20" s="829" t="s">
        <v>62</v>
      </c>
      <c r="G20" s="1055"/>
      <c r="H20" s="1055"/>
      <c r="I20" s="1055"/>
      <c r="J20" s="1055"/>
      <c r="K20" s="30"/>
      <c r="L20" s="30"/>
      <c r="M20" s="63"/>
      <c r="N20" s="186"/>
      <c r="O20" s="186"/>
      <c r="P20" s="186"/>
      <c r="Q20" s="186"/>
      <c r="R20" s="32"/>
    </row>
    <row r="21" spans="1:18" ht="10.5" customHeight="1">
      <c r="A21" s="30"/>
      <c r="B21" s="30"/>
      <c r="C21" s="30"/>
      <c r="D21" s="30"/>
      <c r="E21" s="30"/>
      <c r="F21" s="30"/>
      <c r="G21" s="30"/>
      <c r="H21" s="30"/>
      <c r="I21" s="30"/>
      <c r="J21" s="30"/>
      <c r="K21" s="30"/>
      <c r="L21" s="30"/>
      <c r="N21" s="32"/>
      <c r="O21" s="32"/>
      <c r="P21" s="32"/>
      <c r="Q21" s="32"/>
      <c r="R21" s="32"/>
    </row>
    <row r="22" spans="1:18" ht="10.5" customHeight="1">
      <c r="A22" s="30"/>
      <c r="B22" s="30"/>
      <c r="C22" s="30"/>
      <c r="D22" s="30"/>
      <c r="E22" s="30"/>
      <c r="F22" s="30"/>
      <c r="G22" s="30"/>
      <c r="H22" s="30"/>
      <c r="I22" s="30"/>
      <c r="J22" s="30"/>
      <c r="K22" s="30"/>
      <c r="L22" s="30"/>
    </row>
    <row r="23" spans="1:18" ht="14.65" customHeight="1">
      <c r="A23" s="30"/>
      <c r="B23" s="835" t="s">
        <v>1035</v>
      </c>
      <c r="C23" s="318"/>
      <c r="D23" s="318"/>
      <c r="E23" s="318"/>
      <c r="F23" s="318"/>
      <c r="G23" s="318"/>
      <c r="H23" s="318"/>
      <c r="I23" s="318"/>
      <c r="J23" s="318"/>
      <c r="K23" s="30"/>
      <c r="L23" s="30"/>
    </row>
    <row r="24" spans="1:18" ht="14.45" customHeight="1">
      <c r="A24" s="30"/>
      <c r="B24" s="351" t="s">
        <v>313</v>
      </c>
      <c r="C24" s="352" t="s">
        <v>860</v>
      </c>
      <c r="D24" s="352"/>
      <c r="E24" s="352"/>
      <c r="F24" s="352"/>
      <c r="G24" s="352"/>
      <c r="H24" s="352"/>
      <c r="I24" s="352"/>
      <c r="J24" s="352"/>
      <c r="K24" s="30"/>
      <c r="L24" s="30"/>
    </row>
    <row r="25" spans="1:18" ht="14.45" customHeight="1">
      <c r="A25" s="30"/>
      <c r="B25" s="353" t="s">
        <v>314</v>
      </c>
      <c r="C25" s="1043" t="s">
        <v>861</v>
      </c>
      <c r="D25" s="1043"/>
      <c r="E25" s="1043"/>
      <c r="F25" s="1043"/>
      <c r="G25" s="1043"/>
      <c r="H25" s="1043"/>
      <c r="I25" s="1043"/>
      <c r="J25" s="1043"/>
      <c r="K25" s="30"/>
      <c r="L25" s="30"/>
    </row>
    <row r="26" spans="1:18" ht="12" customHeight="1">
      <c r="A26" s="30"/>
      <c r="B26" s="227"/>
      <c r="C26" s="1043"/>
      <c r="D26" s="1043"/>
      <c r="E26" s="1043"/>
      <c r="F26" s="1043"/>
      <c r="G26" s="1043"/>
      <c r="H26" s="1043"/>
      <c r="I26" s="1043"/>
      <c r="J26" s="1043"/>
      <c r="K26" s="30"/>
      <c r="L26" s="30"/>
    </row>
    <row r="27" spans="1:18" ht="14.45" customHeight="1">
      <c r="A27" s="30"/>
      <c r="B27" s="351" t="s">
        <v>315</v>
      </c>
      <c r="C27" s="352" t="s">
        <v>862</v>
      </c>
      <c r="D27" s="352"/>
      <c r="E27" s="352"/>
      <c r="F27" s="352"/>
      <c r="G27" s="352"/>
      <c r="H27" s="352"/>
      <c r="I27" s="352"/>
      <c r="J27" s="352"/>
      <c r="K27" s="30"/>
      <c r="L27" s="30"/>
    </row>
    <row r="28" spans="1:18" ht="14.45" customHeight="1">
      <c r="A28" s="30"/>
      <c r="B28" s="351" t="s">
        <v>316</v>
      </c>
      <c r="C28" s="352" t="s">
        <v>863</v>
      </c>
      <c r="D28" s="352"/>
      <c r="E28" s="352"/>
      <c r="F28" s="352"/>
      <c r="G28" s="352"/>
      <c r="H28" s="352"/>
      <c r="I28" s="352"/>
      <c r="J28" s="352"/>
      <c r="K28" s="30"/>
      <c r="L28" s="30"/>
    </row>
    <row r="29" spans="1:18" ht="14.45" customHeight="1">
      <c r="A29" s="30"/>
      <c r="B29" s="351" t="s">
        <v>317</v>
      </c>
      <c r="C29" s="352" t="s">
        <v>864</v>
      </c>
      <c r="D29" s="352"/>
      <c r="E29" s="352"/>
      <c r="F29" s="352"/>
      <c r="G29" s="352"/>
      <c r="H29" s="352"/>
      <c r="I29" s="352"/>
      <c r="J29" s="352"/>
      <c r="K29" s="30"/>
      <c r="L29" s="30"/>
    </row>
    <row r="30" spans="1:18" ht="14.45" customHeight="1">
      <c r="A30" s="30"/>
      <c r="B30" s="351" t="s">
        <v>318</v>
      </c>
      <c r="C30" s="352" t="s">
        <v>1346</v>
      </c>
      <c r="D30" s="352"/>
      <c r="E30" s="352"/>
      <c r="F30" s="352"/>
      <c r="G30" s="352"/>
      <c r="H30" s="352"/>
      <c r="I30" s="352"/>
      <c r="J30" s="352"/>
      <c r="K30" s="30"/>
      <c r="L30" s="30"/>
    </row>
    <row r="31" spans="1:18" ht="10.5" customHeight="1">
      <c r="A31" s="30"/>
      <c r="B31" s="836"/>
      <c r="C31" s="30"/>
      <c r="D31" s="30"/>
      <c r="E31" s="30"/>
      <c r="F31" s="30"/>
      <c r="G31" s="30"/>
      <c r="H31" s="30"/>
      <c r="I31" s="30"/>
      <c r="J31" s="30"/>
      <c r="K31" s="30"/>
      <c r="L31" s="30"/>
    </row>
    <row r="32" spans="1:18" ht="14.65" customHeight="1">
      <c r="A32" s="826">
        <v>6</v>
      </c>
      <c r="B32" s="837" t="s">
        <v>3250</v>
      </c>
      <c r="C32" s="30"/>
      <c r="D32" s="30"/>
      <c r="E32" s="30"/>
      <c r="F32" s="30"/>
      <c r="G32" s="30"/>
      <c r="H32" s="30"/>
      <c r="I32" s="30"/>
      <c r="J32" s="30"/>
      <c r="K32" s="30"/>
      <c r="L32" s="30"/>
    </row>
    <row r="33" spans="1:25" ht="10.5" customHeight="1">
      <c r="A33" s="30"/>
      <c r="B33" s="30"/>
      <c r="C33" s="30"/>
      <c r="D33" s="30"/>
      <c r="E33" s="30"/>
      <c r="F33" s="30"/>
      <c r="G33" s="30"/>
      <c r="H33" s="30"/>
      <c r="I33" s="30"/>
      <c r="J33" s="30"/>
      <c r="K33" s="30"/>
      <c r="L33" s="30"/>
    </row>
    <row r="34" spans="1:25" ht="14.65" customHeight="1">
      <c r="A34" s="30"/>
      <c r="B34" s="838" t="s">
        <v>69</v>
      </c>
      <c r="C34" s="839"/>
      <c r="D34" s="839"/>
      <c r="E34" s="839"/>
      <c r="F34" s="838" t="s">
        <v>89</v>
      </c>
      <c r="G34" s="839"/>
      <c r="H34" s="839"/>
      <c r="I34" s="840"/>
      <c r="J34" s="840" t="s">
        <v>90</v>
      </c>
      <c r="K34" s="30"/>
      <c r="L34" s="30"/>
    </row>
    <row r="35" spans="1:25" ht="14.65" customHeight="1">
      <c r="A35" s="30"/>
      <c r="B35" s="1038"/>
      <c r="C35" s="1039"/>
      <c r="D35" s="1039"/>
      <c r="E35" s="1040"/>
      <c r="F35" s="1038"/>
      <c r="G35" s="1039"/>
      <c r="H35" s="1039"/>
      <c r="I35" s="1040"/>
      <c r="J35" s="495">
        <v>0</v>
      </c>
      <c r="K35" s="30"/>
      <c r="L35" s="30"/>
    </row>
    <row r="36" spans="1:25" ht="14.65" customHeight="1">
      <c r="A36" s="30"/>
      <c r="B36" s="1038"/>
      <c r="C36" s="1039"/>
      <c r="D36" s="1039"/>
      <c r="E36" s="1040"/>
      <c r="F36" s="1038"/>
      <c r="G36" s="1039"/>
      <c r="H36" s="1039"/>
      <c r="I36" s="1040"/>
      <c r="J36" s="495">
        <v>0</v>
      </c>
      <c r="K36" s="30"/>
      <c r="L36" s="30"/>
      <c r="O36" s="569" t="s">
        <v>3245</v>
      </c>
    </row>
    <row r="37" spans="1:25" ht="14.65" customHeight="1">
      <c r="A37" s="30"/>
      <c r="B37" s="1038"/>
      <c r="C37" s="1039"/>
      <c r="D37" s="1039"/>
      <c r="E37" s="1040"/>
      <c r="F37" s="1038"/>
      <c r="G37" s="1039"/>
      <c r="H37" s="1039"/>
      <c r="I37" s="1040"/>
      <c r="J37" s="495">
        <v>0</v>
      </c>
      <c r="K37" s="30"/>
      <c r="L37" s="30"/>
      <c r="O37" s="814">
        <f>SUM(J35:J42)</f>
        <v>0</v>
      </c>
    </row>
    <row r="38" spans="1:25" ht="14.65" customHeight="1">
      <c r="A38" s="30"/>
      <c r="B38" s="1038"/>
      <c r="C38" s="1039"/>
      <c r="D38" s="1039"/>
      <c r="E38" s="1040"/>
      <c r="F38" s="1038"/>
      <c r="G38" s="1039"/>
      <c r="H38" s="1039"/>
      <c r="I38" s="1040"/>
      <c r="J38" s="495">
        <v>0</v>
      </c>
      <c r="K38" s="30"/>
      <c r="L38" s="30"/>
      <c r="O38" s="222"/>
    </row>
    <row r="39" spans="1:25" ht="14.65" customHeight="1">
      <c r="A39" s="30"/>
      <c r="B39" s="1038"/>
      <c r="C39" s="1039"/>
      <c r="D39" s="1039"/>
      <c r="E39" s="1040"/>
      <c r="F39" s="1038"/>
      <c r="G39" s="1039"/>
      <c r="H39" s="1039"/>
      <c r="I39" s="1040"/>
      <c r="J39" s="495">
        <v>0</v>
      </c>
      <c r="K39" s="30"/>
      <c r="L39" s="30"/>
    </row>
    <row r="40" spans="1:25" ht="14.65" customHeight="1">
      <c r="A40" s="30"/>
      <c r="B40" s="1038"/>
      <c r="C40" s="1039"/>
      <c r="D40" s="1039"/>
      <c r="E40" s="1040"/>
      <c r="F40" s="1038"/>
      <c r="G40" s="1039"/>
      <c r="H40" s="1039"/>
      <c r="I40" s="1040"/>
      <c r="J40" s="495">
        <v>0</v>
      </c>
      <c r="K40" s="30"/>
      <c r="L40" s="30"/>
    </row>
    <row r="41" spans="1:25" ht="14.65" customHeight="1">
      <c r="A41" s="30"/>
      <c r="B41" s="1038"/>
      <c r="C41" s="1039"/>
      <c r="D41" s="1039"/>
      <c r="E41" s="1040"/>
      <c r="F41" s="1038"/>
      <c r="G41" s="1039"/>
      <c r="H41" s="1039"/>
      <c r="I41" s="1040"/>
      <c r="J41" s="495">
        <v>0</v>
      </c>
      <c r="K41" s="30"/>
      <c r="L41" s="30"/>
    </row>
    <row r="42" spans="1:25" ht="14.65" customHeight="1">
      <c r="A42" s="30"/>
      <c r="B42" s="1038"/>
      <c r="C42" s="1039"/>
      <c r="D42" s="1039"/>
      <c r="E42" s="1040"/>
      <c r="F42" s="1038"/>
      <c r="G42" s="1039"/>
      <c r="H42" s="1039"/>
      <c r="I42" s="1040"/>
      <c r="J42" s="495">
        <v>0</v>
      </c>
      <c r="K42" s="30"/>
      <c r="L42" s="30"/>
    </row>
    <row r="43" spans="1:25" ht="11.45" customHeight="1">
      <c r="A43" s="30"/>
      <c r="B43" s="841"/>
      <c r="C43" s="841"/>
      <c r="D43" s="841"/>
      <c r="E43" s="841"/>
      <c r="F43" s="841"/>
      <c r="G43" s="841"/>
      <c r="H43" s="841"/>
      <c r="I43" s="841"/>
      <c r="J43" s="842" t="str">
        <f>IF(O37&gt;1,"Warning: Higher than 100%","")</f>
        <v/>
      </c>
      <c r="K43" s="30"/>
      <c r="L43" s="30"/>
    </row>
    <row r="44" spans="1:25" ht="14.65" customHeight="1">
      <c r="A44" s="30"/>
      <c r="B44" s="846" t="s">
        <v>3251</v>
      </c>
      <c r="C44" s="847"/>
      <c r="D44" s="848"/>
      <c r="E44" s="848"/>
      <c r="F44" s="848"/>
      <c r="G44" s="848"/>
      <c r="H44" s="848"/>
      <c r="I44" s="848"/>
      <c r="J44" s="848"/>
      <c r="K44" s="299"/>
      <c r="L44" s="843"/>
      <c r="T44" s="298"/>
      <c r="U44" s="298"/>
      <c r="V44" s="298"/>
      <c r="W44" s="298"/>
      <c r="X44" s="298"/>
      <c r="Y44" s="298"/>
    </row>
    <row r="45" spans="1:25" ht="14.65" customHeight="1">
      <c r="A45" s="30"/>
      <c r="B45" s="848"/>
      <c r="C45" s="847" t="s">
        <v>807</v>
      </c>
      <c r="D45" s="848"/>
      <c r="E45" s="848"/>
      <c r="F45" s="848"/>
      <c r="G45" s="848"/>
      <c r="H45" s="848"/>
      <c r="I45" s="848"/>
      <c r="J45" s="848"/>
      <c r="K45" s="299"/>
      <c r="L45" s="843"/>
      <c r="T45" s="298"/>
      <c r="U45" s="298"/>
      <c r="V45" s="298"/>
      <c r="W45" s="298"/>
      <c r="X45" s="298"/>
      <c r="Y45" s="298"/>
    </row>
    <row r="46" spans="1:25" ht="10.5" customHeight="1">
      <c r="A46" s="30"/>
      <c r="B46" s="844"/>
      <c r="C46" s="580"/>
      <c r="D46" s="580"/>
      <c r="E46" s="580"/>
      <c r="F46" s="580"/>
      <c r="G46" s="580"/>
      <c r="H46" s="580"/>
      <c r="I46" s="580"/>
      <c r="J46" s="580"/>
      <c r="K46" s="580"/>
      <c r="L46" s="844"/>
      <c r="T46" s="297"/>
      <c r="U46" s="297"/>
      <c r="V46" s="297"/>
      <c r="W46" s="297"/>
      <c r="X46" s="297"/>
      <c r="Y46" s="297"/>
    </row>
    <row r="47" spans="1:25" ht="14.65" customHeight="1">
      <c r="A47" s="826">
        <v>7</v>
      </c>
      <c r="B47" s="844" t="s">
        <v>1242</v>
      </c>
      <c r="C47" s="580"/>
      <c r="D47" s="580"/>
      <c r="E47" s="580"/>
      <c r="F47" s="580"/>
      <c r="G47" s="580"/>
      <c r="H47" s="580"/>
      <c r="I47" s="580"/>
      <c r="J47" s="580"/>
      <c r="K47" s="580"/>
      <c r="L47" s="844"/>
      <c r="T47" s="297"/>
      <c r="U47" s="297"/>
      <c r="V47" s="297"/>
      <c r="W47" s="297"/>
      <c r="X47" s="297"/>
      <c r="Y47" s="297"/>
    </row>
    <row r="48" spans="1:25" ht="14.65" customHeight="1">
      <c r="A48" s="30"/>
      <c r="B48" s="838" t="s">
        <v>69</v>
      </c>
      <c r="C48" s="839"/>
      <c r="D48" s="839"/>
      <c r="E48" s="839"/>
      <c r="F48" s="838" t="s">
        <v>1243</v>
      </c>
      <c r="G48" s="839"/>
      <c r="H48" s="839"/>
      <c r="I48" s="840"/>
      <c r="J48" s="580"/>
      <c r="K48" s="580"/>
      <c r="L48" s="844"/>
      <c r="T48" s="297"/>
      <c r="U48" s="297"/>
      <c r="V48" s="297"/>
      <c r="W48" s="297"/>
      <c r="X48" s="297"/>
      <c r="Y48" s="297"/>
    </row>
    <row r="49" spans="1:25" ht="14.65" customHeight="1">
      <c r="A49" s="30"/>
      <c r="B49" s="1038"/>
      <c r="C49" s="1039"/>
      <c r="D49" s="1039"/>
      <c r="E49" s="1040"/>
      <c r="F49" s="1038"/>
      <c r="G49" s="1039"/>
      <c r="H49" s="1039"/>
      <c r="I49" s="1040"/>
      <c r="J49" s="580"/>
      <c r="K49" s="580"/>
      <c r="L49" s="844"/>
      <c r="T49" s="297"/>
      <c r="U49" s="297"/>
      <c r="V49" s="297"/>
      <c r="W49" s="297"/>
      <c r="X49" s="297"/>
      <c r="Y49" s="297"/>
    </row>
    <row r="50" spans="1:25" ht="14.65" customHeight="1">
      <c r="A50" s="30"/>
      <c r="B50" s="1038"/>
      <c r="C50" s="1039"/>
      <c r="D50" s="1039"/>
      <c r="E50" s="1040"/>
      <c r="F50" s="1038"/>
      <c r="G50" s="1039"/>
      <c r="H50" s="1039"/>
      <c r="I50" s="1040"/>
      <c r="J50" s="580"/>
      <c r="K50" s="580"/>
      <c r="L50" s="844"/>
      <c r="T50" s="297"/>
      <c r="U50" s="297"/>
      <c r="V50" s="297"/>
      <c r="W50" s="297"/>
      <c r="X50" s="297"/>
      <c r="Y50" s="297"/>
    </row>
    <row r="51" spans="1:25" ht="14.65" customHeight="1">
      <c r="A51" s="30"/>
      <c r="B51" s="1038"/>
      <c r="C51" s="1039"/>
      <c r="D51" s="1039"/>
      <c r="E51" s="1040"/>
      <c r="F51" s="1038"/>
      <c r="G51" s="1039"/>
      <c r="H51" s="1039"/>
      <c r="I51" s="1040"/>
      <c r="J51" s="580"/>
      <c r="K51" s="580"/>
      <c r="L51" s="844"/>
      <c r="T51" s="297"/>
      <c r="U51" s="297"/>
      <c r="V51" s="297"/>
      <c r="W51" s="297"/>
      <c r="X51" s="297"/>
      <c r="Y51" s="297"/>
    </row>
    <row r="52" spans="1:25" ht="14.65" customHeight="1">
      <c r="A52" s="30"/>
      <c r="B52" s="1038"/>
      <c r="C52" s="1039"/>
      <c r="D52" s="1039"/>
      <c r="E52" s="1040"/>
      <c r="F52" s="1038"/>
      <c r="G52" s="1039"/>
      <c r="H52" s="1039"/>
      <c r="I52" s="1040"/>
      <c r="J52" s="580"/>
      <c r="K52" s="580"/>
      <c r="L52" s="844"/>
      <c r="T52" s="297"/>
      <c r="U52" s="297"/>
      <c r="V52" s="297"/>
      <c r="W52" s="297"/>
      <c r="X52" s="297"/>
      <c r="Y52" s="297"/>
    </row>
    <row r="53" spans="1:25" ht="7.9" customHeight="1">
      <c r="A53" s="30"/>
      <c r="B53" s="30"/>
      <c r="C53" s="30"/>
      <c r="D53" s="30"/>
      <c r="E53" s="30"/>
      <c r="F53" s="30"/>
      <c r="G53" s="30"/>
      <c r="H53" s="30"/>
      <c r="I53" s="30"/>
      <c r="J53" s="30"/>
      <c r="K53" s="30"/>
      <c r="L53" s="30"/>
      <c r="T53" s="297"/>
      <c r="U53" s="297"/>
      <c r="V53" s="297"/>
      <c r="W53" s="297"/>
      <c r="X53" s="297"/>
      <c r="Y53" s="297"/>
    </row>
    <row r="54" spans="1:25" ht="14.65" customHeight="1">
      <c r="A54" s="826">
        <v>8</v>
      </c>
      <c r="B54" s="30" t="s">
        <v>99</v>
      </c>
      <c r="C54" s="30"/>
      <c r="D54" s="30"/>
      <c r="E54" s="30"/>
      <c r="F54" s="30"/>
      <c r="G54" s="30"/>
      <c r="H54" s="845" t="b">
        <v>0</v>
      </c>
      <c r="I54" s="30"/>
      <c r="J54" s="30"/>
      <c r="K54" s="30"/>
      <c r="L54" s="30"/>
    </row>
    <row r="55" spans="1:25" ht="14.65" customHeight="1">
      <c r="A55" s="30"/>
      <c r="B55" s="30" t="s">
        <v>827</v>
      </c>
      <c r="C55" s="30"/>
      <c r="D55" s="30"/>
      <c r="E55" s="30"/>
      <c r="F55" s="30"/>
      <c r="G55" s="30"/>
      <c r="H55" s="30"/>
      <c r="I55" s="30"/>
      <c r="J55" s="30"/>
      <c r="K55" s="30"/>
      <c r="L55" s="30"/>
    </row>
    <row r="56" spans="1:25" ht="14.65" customHeight="1">
      <c r="A56" s="30"/>
      <c r="B56" s="1045"/>
      <c r="C56" s="1046"/>
      <c r="D56" s="1046"/>
      <c r="E56" s="1046"/>
      <c r="F56" s="1046"/>
      <c r="G56" s="1046"/>
      <c r="H56" s="1046"/>
      <c r="I56" s="1046"/>
      <c r="J56" s="1047"/>
      <c r="K56" s="30"/>
      <c r="L56" s="30"/>
    </row>
    <row r="57" spans="1:25" ht="14.65" customHeight="1">
      <c r="A57" s="30"/>
      <c r="B57" s="1048"/>
      <c r="C57" s="1049"/>
      <c r="D57" s="1049"/>
      <c r="E57" s="1049"/>
      <c r="F57" s="1049"/>
      <c r="G57" s="1049"/>
      <c r="H57" s="1049"/>
      <c r="I57" s="1049"/>
      <c r="J57" s="1050"/>
      <c r="K57" s="30"/>
      <c r="L57" s="30"/>
    </row>
    <row r="58" spans="1:25" ht="14.65" customHeight="1">
      <c r="A58" s="30"/>
      <c r="B58" s="1051"/>
      <c r="C58" s="1052"/>
      <c r="D58" s="1052"/>
      <c r="E58" s="1052"/>
      <c r="F58" s="1052"/>
      <c r="G58" s="1052"/>
      <c r="H58" s="1052"/>
      <c r="I58" s="1052"/>
      <c r="J58" s="1053"/>
      <c r="K58" s="30"/>
      <c r="L58" s="30"/>
    </row>
    <row r="59" spans="1:25" ht="15" customHeight="1">
      <c r="A59" s="49"/>
    </row>
    <row r="60" spans="1:25" ht="15" customHeight="1"/>
    <row r="62" spans="1:25" ht="28.5" customHeight="1"/>
    <row r="67" ht="9" customHeight="1"/>
    <row r="68" ht="15" customHeight="1"/>
    <row r="69" ht="15" customHeight="1"/>
    <row r="70" ht="12" customHeight="1"/>
  </sheetData>
  <sheetProtection algorithmName="SHA-512" hashValue="AaMsE76bGdvyLanpIfzHRj+PqLMdf6fp+Hc5hbkA0xfhS4v9jwufwEwnnaytRi+IcyAQn+XqB+0EFxPFCtxrnA==" saltValue="oYfqOBuEt8q0iYppftfO4g==" spinCount="100000" sheet="1" objects="1" scenarios="1" autoFilter="0"/>
  <mergeCells count="34">
    <mergeCell ref="B56:J58"/>
    <mergeCell ref="C17:J17"/>
    <mergeCell ref="C18:E18"/>
    <mergeCell ref="G20:J20"/>
    <mergeCell ref="B35:E35"/>
    <mergeCell ref="B36:E36"/>
    <mergeCell ref="B37:E37"/>
    <mergeCell ref="B38:E38"/>
    <mergeCell ref="B39:E39"/>
    <mergeCell ref="B40:E40"/>
    <mergeCell ref="B41:E41"/>
    <mergeCell ref="B42:E42"/>
    <mergeCell ref="F35:I35"/>
    <mergeCell ref="B49:E49"/>
    <mergeCell ref="B52:E52"/>
    <mergeCell ref="F52:I52"/>
    <mergeCell ref="F6:J6"/>
    <mergeCell ref="D8:F8"/>
    <mergeCell ref="H10:J11"/>
    <mergeCell ref="F41:I41"/>
    <mergeCell ref="F42:I42"/>
    <mergeCell ref="F36:I36"/>
    <mergeCell ref="F37:I37"/>
    <mergeCell ref="F38:I38"/>
    <mergeCell ref="F39:I39"/>
    <mergeCell ref="F40:I40"/>
    <mergeCell ref="H14:J14"/>
    <mergeCell ref="C25:J26"/>
    <mergeCell ref="C20:E20"/>
    <mergeCell ref="F49:I49"/>
    <mergeCell ref="B50:E50"/>
    <mergeCell ref="F50:I50"/>
    <mergeCell ref="B51:E51"/>
    <mergeCell ref="F51:I51"/>
  </mergeCells>
  <dataValidations count="5">
    <dataValidation type="list" allowBlank="1" showInputMessage="1" showErrorMessage="1" errorTitle="Invalid Entry" error="Must choose from available list!" sqref="D14">
      <formula1>$N$12:$N$20</formula1>
    </dataValidation>
    <dataValidation type="list" allowBlank="1" showInputMessage="1" showErrorMessage="1" errorTitle="Invalid Entry" error="Select from Dropdown" sqref="D8">
      <formula1>$Q$12:$Q$17</formula1>
    </dataValidation>
    <dataValidation type="list" errorStyle="warning" allowBlank="1" showInputMessage="1" showErrorMessage="1" errorTitle="Invalid Entry" error="Select True or False" sqref="H54">
      <formula1>$N$5:$N$6</formula1>
    </dataValidation>
    <dataValidation type="custom" allowBlank="1" showInputMessage="1" showErrorMessage="1" errorTitle="Invalid Entry" error="Please enter only 10 digits.  The field will automatically format as a phone number. " sqref="C20:E20">
      <formula1>AND(ISNUMBER(C20),LEN(C20)=10)</formula1>
    </dataValidation>
    <dataValidation type="textLength" operator="equal" allowBlank="1" showInputMessage="1" showErrorMessage="1" errorTitle="Invalid Entry" error="Must be 9 digit Tax ID Number" sqref="F10">
      <formula1>9</formula1>
    </dataValidation>
  </dataValidations>
  <printOptions horizontalCentered="1"/>
  <pageMargins left="0.45" right="0.7" top="0.25" bottom="0.75" header="0.3" footer="0.3"/>
  <pageSetup scale="95" orientation="portrait" r:id="rId1"/>
  <headerFooter>
    <oddFooter>&amp;L&amp;9&amp;F&amp;R&amp;9&amp;A, 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from Dropdown">
          <x14:formula1>
            <xm:f>Dropdowns!$A$71:$A$121</xm:f>
          </x14:formula1>
          <xm:sqref>G10 H18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3"/>
  <sheetViews>
    <sheetView zoomScale="110" zoomScaleNormal="110" workbookViewId="0">
      <selection activeCell="H56" sqref="H56"/>
    </sheetView>
  </sheetViews>
  <sheetFormatPr defaultRowHeight="15"/>
  <cols>
    <col min="1" max="1" width="3.28515625" customWidth="1"/>
    <col min="4" max="4" width="3.7109375" customWidth="1"/>
    <col min="5" max="5" width="15.42578125" customWidth="1"/>
    <col min="6" max="6" width="4.7109375" customWidth="1"/>
    <col min="8" max="8" width="6.5703125" customWidth="1"/>
    <col min="10" max="10" width="10.5703125" customWidth="1"/>
    <col min="12" max="12" width="28.5703125" customWidth="1"/>
    <col min="14" max="14" width="2.140625" style="60" customWidth="1"/>
    <col min="15" max="15" width="9.5703125" hidden="1" customWidth="1"/>
    <col min="16" max="16" width="8.85546875" hidden="1" customWidth="1"/>
    <col min="17" max="17" width="2" style="60" customWidth="1"/>
  </cols>
  <sheetData>
    <row r="1" spans="1:15">
      <c r="A1" s="10" t="str">
        <f>'DEV Info'!A1</f>
        <v>Virginia Housing Rental Housing Loan Application - MIXED USE</v>
      </c>
      <c r="O1" t="s">
        <v>248</v>
      </c>
    </row>
    <row r="2" spans="1:15" ht="3.6" customHeight="1" thickBot="1">
      <c r="A2" s="1"/>
      <c r="B2" s="1"/>
      <c r="C2" s="1"/>
      <c r="D2" s="1"/>
      <c r="E2" s="1"/>
      <c r="F2" s="1"/>
      <c r="G2" s="1"/>
      <c r="H2" s="1"/>
      <c r="I2" s="1"/>
      <c r="J2" s="1"/>
      <c r="K2" s="1"/>
    </row>
    <row r="4" spans="1:15" ht="18.75">
      <c r="A4" s="34" t="s">
        <v>87</v>
      </c>
      <c r="O4" s="64" t="s">
        <v>64</v>
      </c>
    </row>
    <row r="5" spans="1:15">
      <c r="B5" t="s">
        <v>3265</v>
      </c>
      <c r="K5" s="59"/>
      <c r="O5" t="b">
        <v>1</v>
      </c>
    </row>
    <row r="6" spans="1:15" ht="10.15" customHeight="1">
      <c r="K6" s="59"/>
      <c r="O6" t="b">
        <v>0</v>
      </c>
    </row>
    <row r="7" spans="1:15">
      <c r="A7" s="41">
        <v>1</v>
      </c>
      <c r="B7" s="89" t="s">
        <v>3266</v>
      </c>
      <c r="C7" s="49"/>
      <c r="D7" s="50"/>
      <c r="E7" s="51"/>
      <c r="F7" s="43"/>
      <c r="G7" s="43"/>
      <c r="H7" s="43"/>
      <c r="I7" s="52" t="s">
        <v>65</v>
      </c>
      <c r="J7" s="44"/>
      <c r="K7" s="58" t="b">
        <v>0</v>
      </c>
      <c r="L7" s="536"/>
      <c r="M7" s="42"/>
      <c r="N7" s="61"/>
    </row>
    <row r="8" spans="1:15">
      <c r="A8" s="49"/>
      <c r="B8" s="49" t="s">
        <v>1397</v>
      </c>
      <c r="C8" s="49"/>
      <c r="D8" s="52"/>
      <c r="E8" s="53"/>
      <c r="F8" s="43"/>
      <c r="G8" s="43"/>
      <c r="H8" s="43"/>
      <c r="I8" s="43"/>
      <c r="J8" s="44"/>
      <c r="K8" s="55"/>
      <c r="L8" s="537"/>
      <c r="M8" s="45"/>
      <c r="N8" s="62"/>
      <c r="O8" s="45"/>
    </row>
    <row r="9" spans="1:15">
      <c r="A9" s="49"/>
      <c r="B9" s="49" t="s">
        <v>60</v>
      </c>
      <c r="C9" s="49"/>
      <c r="D9" s="52"/>
      <c r="E9" s="53"/>
      <c r="F9" s="46"/>
      <c r="G9" s="46"/>
      <c r="H9" s="46"/>
      <c r="I9" s="48"/>
      <c r="J9" s="44"/>
      <c r="K9" s="55"/>
      <c r="L9" s="45"/>
      <c r="M9" s="45"/>
      <c r="N9" s="62"/>
      <c r="O9" s="45"/>
    </row>
    <row r="10" spans="1:15">
      <c r="A10" s="49"/>
      <c r="B10" s="49" t="s">
        <v>63</v>
      </c>
      <c r="C10" s="49"/>
      <c r="D10" s="52"/>
      <c r="E10" s="53"/>
      <c r="F10" s="47"/>
      <c r="G10" s="47" t="s">
        <v>34</v>
      </c>
      <c r="H10" s="53"/>
      <c r="I10" s="47" t="s">
        <v>35</v>
      </c>
      <c r="J10" s="58"/>
      <c r="K10" s="55"/>
      <c r="L10" s="45"/>
      <c r="M10" s="45"/>
      <c r="N10" s="62"/>
      <c r="O10" s="45"/>
    </row>
    <row r="11" spans="1:15">
      <c r="A11" s="49"/>
      <c r="B11" s="49" t="s">
        <v>61</v>
      </c>
      <c r="C11" s="52"/>
      <c r="D11" s="56"/>
      <c r="E11" s="57"/>
      <c r="F11" s="32"/>
      <c r="G11" s="52" t="s">
        <v>62</v>
      </c>
      <c r="H11" s="50"/>
      <c r="I11" s="1056"/>
      <c r="J11" s="1056"/>
      <c r="K11" s="1056"/>
      <c r="L11" s="32"/>
      <c r="M11" s="32"/>
      <c r="N11" s="63"/>
      <c r="O11" s="32"/>
    </row>
    <row r="12" spans="1:15" ht="10.15" customHeight="1"/>
    <row r="13" spans="1:15">
      <c r="A13" s="41">
        <v>2</v>
      </c>
      <c r="B13" s="89" t="s">
        <v>3267</v>
      </c>
      <c r="C13" s="49"/>
      <c r="D13" s="50"/>
      <c r="E13" s="58"/>
      <c r="F13" s="43"/>
      <c r="G13" s="43"/>
      <c r="H13" s="43"/>
      <c r="I13" s="52" t="s">
        <v>65</v>
      </c>
      <c r="J13" s="44"/>
      <c r="K13" s="58" t="b">
        <v>0</v>
      </c>
    </row>
    <row r="14" spans="1:15">
      <c r="A14" s="49"/>
      <c r="B14" s="49" t="s">
        <v>1399</v>
      </c>
      <c r="C14" s="49"/>
      <c r="D14" s="52"/>
      <c r="E14" s="53"/>
      <c r="F14" s="43"/>
      <c r="G14" s="43"/>
      <c r="H14" s="43"/>
      <c r="I14" s="43"/>
      <c r="J14" s="44"/>
      <c r="K14" s="55"/>
    </row>
    <row r="15" spans="1:15">
      <c r="A15" s="49"/>
      <c r="B15" s="49" t="s">
        <v>60</v>
      </c>
      <c r="C15" s="49"/>
      <c r="D15" s="52"/>
      <c r="E15" s="53"/>
      <c r="F15" s="46"/>
      <c r="G15" s="46"/>
      <c r="H15" s="46"/>
      <c r="I15" s="48"/>
      <c r="J15" s="44"/>
      <c r="K15" s="55"/>
    </row>
    <row r="16" spans="1:15">
      <c r="A16" s="49"/>
      <c r="B16" s="49" t="s">
        <v>63</v>
      </c>
      <c r="C16" s="49"/>
      <c r="D16" s="52"/>
      <c r="E16" s="53"/>
      <c r="F16" s="47"/>
      <c r="G16" s="47" t="s">
        <v>34</v>
      </c>
      <c r="H16" s="53"/>
      <c r="I16" s="47" t="s">
        <v>35</v>
      </c>
      <c r="J16" s="58"/>
      <c r="K16" s="55"/>
    </row>
    <row r="17" spans="1:11">
      <c r="A17" s="49"/>
      <c r="B17" s="49" t="s">
        <v>61</v>
      </c>
      <c r="C17" s="52"/>
      <c r="D17" s="56"/>
      <c r="E17" s="57"/>
      <c r="F17" s="32"/>
      <c r="G17" s="52" t="s">
        <v>62</v>
      </c>
      <c r="H17" s="50"/>
      <c r="I17" s="1056"/>
      <c r="J17" s="1056"/>
      <c r="K17" s="1056"/>
    </row>
    <row r="18" spans="1:11" ht="10.15" customHeight="1"/>
    <row r="19" spans="1:11">
      <c r="A19" s="41">
        <v>3</v>
      </c>
      <c r="B19" s="89" t="s">
        <v>3268</v>
      </c>
      <c r="C19" s="49"/>
      <c r="D19" s="50"/>
      <c r="E19" s="51"/>
      <c r="F19" s="43"/>
      <c r="G19" s="43"/>
      <c r="H19" s="43"/>
      <c r="I19" s="52" t="s">
        <v>65</v>
      </c>
      <c r="J19" s="44"/>
      <c r="K19" s="58" t="b">
        <v>0</v>
      </c>
    </row>
    <row r="20" spans="1:11">
      <c r="A20" s="49"/>
      <c r="B20" s="49" t="s">
        <v>1398</v>
      </c>
      <c r="C20" s="49"/>
      <c r="D20" s="52"/>
      <c r="E20" s="54"/>
      <c r="F20" s="43"/>
      <c r="G20" s="43"/>
      <c r="H20" s="43"/>
      <c r="I20" s="43"/>
      <c r="J20" s="44"/>
      <c r="K20" s="55"/>
    </row>
    <row r="21" spans="1:11">
      <c r="A21" s="49"/>
      <c r="B21" s="49" t="s">
        <v>60</v>
      </c>
      <c r="C21" s="49"/>
      <c r="D21" s="52"/>
      <c r="E21" s="53"/>
      <c r="F21" s="46"/>
      <c r="G21" s="46"/>
      <c r="H21" s="46"/>
      <c r="I21" s="48"/>
      <c r="J21" s="55"/>
      <c r="K21" s="55"/>
    </row>
    <row r="22" spans="1:11">
      <c r="A22" s="49"/>
      <c r="B22" s="49" t="s">
        <v>63</v>
      </c>
      <c r="C22" s="49"/>
      <c r="D22" s="52"/>
      <c r="E22" s="53"/>
      <c r="F22" s="47"/>
      <c r="G22" s="47" t="s">
        <v>34</v>
      </c>
      <c r="H22" s="53"/>
      <c r="I22" s="47" t="s">
        <v>35</v>
      </c>
      <c r="J22" s="58"/>
      <c r="K22" s="55"/>
    </row>
    <row r="23" spans="1:11">
      <c r="A23" s="49"/>
      <c r="B23" s="49" t="s">
        <v>61</v>
      </c>
      <c r="C23" s="52"/>
      <c r="D23" s="56"/>
      <c r="E23" s="57"/>
      <c r="F23" s="32"/>
      <c r="G23" s="52" t="s">
        <v>62</v>
      </c>
      <c r="H23" s="50"/>
      <c r="I23" s="1056"/>
      <c r="J23" s="1056"/>
      <c r="K23" s="1056"/>
    </row>
    <row r="24" spans="1:11" ht="10.15" customHeight="1">
      <c r="E24" s="210"/>
    </row>
    <row r="25" spans="1:11">
      <c r="A25" s="41">
        <v>4</v>
      </c>
      <c r="B25" s="89" t="s">
        <v>3269</v>
      </c>
      <c r="C25" s="49"/>
      <c r="D25" s="50"/>
      <c r="E25" s="58"/>
      <c r="F25" s="43"/>
      <c r="G25" s="43"/>
      <c r="H25" s="43"/>
      <c r="I25" s="52" t="s">
        <v>65</v>
      </c>
      <c r="J25" s="44"/>
      <c r="K25" s="58" t="b">
        <v>0</v>
      </c>
    </row>
    <row r="26" spans="1:11">
      <c r="A26" s="49"/>
      <c r="B26" s="49" t="s">
        <v>1398</v>
      </c>
      <c r="C26" s="49"/>
      <c r="D26" s="52"/>
      <c r="E26" s="53"/>
      <c r="F26" s="43"/>
      <c r="G26" s="43"/>
      <c r="H26" s="43"/>
      <c r="I26" s="43"/>
      <c r="J26" s="44"/>
      <c r="K26" s="55"/>
    </row>
    <row r="27" spans="1:11">
      <c r="A27" s="49"/>
      <c r="B27" s="49" t="s">
        <v>60</v>
      </c>
      <c r="C27" s="49"/>
      <c r="D27" s="52"/>
      <c r="E27" s="53"/>
      <c r="F27" s="46"/>
      <c r="G27" s="46"/>
      <c r="H27" s="46"/>
      <c r="I27" s="48"/>
      <c r="J27" s="44"/>
      <c r="K27" s="55"/>
    </row>
    <row r="28" spans="1:11">
      <c r="A28" s="49"/>
      <c r="B28" s="49" t="s">
        <v>63</v>
      </c>
      <c r="C28" s="49"/>
      <c r="D28" s="52"/>
      <c r="E28" s="53"/>
      <c r="F28" s="47"/>
      <c r="G28" s="47" t="s">
        <v>34</v>
      </c>
      <c r="H28" s="53"/>
      <c r="I28" s="47" t="s">
        <v>35</v>
      </c>
      <c r="J28" s="58"/>
      <c r="K28" s="55"/>
    </row>
    <row r="29" spans="1:11">
      <c r="A29" s="49"/>
      <c r="B29" s="49" t="s">
        <v>61</v>
      </c>
      <c r="C29" s="52"/>
      <c r="D29" s="56"/>
      <c r="E29" s="57"/>
      <c r="F29" s="32"/>
      <c r="G29" s="52" t="s">
        <v>62</v>
      </c>
      <c r="H29" s="50"/>
      <c r="I29" s="1056"/>
      <c r="J29" s="1056"/>
      <c r="K29" s="1056"/>
    </row>
    <row r="30" spans="1:11" ht="10.15" customHeight="1"/>
    <row r="31" spans="1:11" ht="14.65" customHeight="1">
      <c r="A31" s="41">
        <v>5</v>
      </c>
      <c r="B31" s="89" t="s">
        <v>3270</v>
      </c>
      <c r="C31" s="49"/>
      <c r="D31" s="50"/>
      <c r="E31" s="51"/>
      <c r="F31" s="43"/>
      <c r="G31" s="43"/>
      <c r="H31" s="43"/>
      <c r="I31" s="52" t="s">
        <v>65</v>
      </c>
      <c r="J31" s="44"/>
      <c r="K31" s="58" t="b">
        <v>0</v>
      </c>
    </row>
    <row r="32" spans="1:11" ht="14.65" customHeight="1">
      <c r="B32" s="49" t="s">
        <v>1399</v>
      </c>
      <c r="C32" s="49"/>
      <c r="D32" s="52"/>
      <c r="E32" s="54"/>
      <c r="F32" s="43"/>
      <c r="G32" s="43"/>
      <c r="H32" s="43"/>
      <c r="I32" s="43"/>
      <c r="J32" s="44"/>
      <c r="K32" s="55"/>
    </row>
    <row r="33" spans="1:11" ht="14.65" customHeight="1">
      <c r="B33" s="49" t="s">
        <v>60</v>
      </c>
      <c r="C33" s="49"/>
      <c r="D33" s="52"/>
      <c r="E33" s="53"/>
      <c r="F33" s="46"/>
      <c r="G33" s="46"/>
      <c r="H33" s="46"/>
      <c r="I33" s="48"/>
      <c r="J33" s="44"/>
      <c r="K33" s="55"/>
    </row>
    <row r="34" spans="1:11" ht="14.65" customHeight="1">
      <c r="B34" s="49" t="s">
        <v>63</v>
      </c>
      <c r="C34" s="49"/>
      <c r="D34" s="52"/>
      <c r="E34" s="53"/>
      <c r="F34" s="47"/>
      <c r="G34" s="47" t="s">
        <v>34</v>
      </c>
      <c r="H34" s="53"/>
      <c r="I34" s="47" t="s">
        <v>35</v>
      </c>
      <c r="J34" s="58"/>
      <c r="K34" s="55"/>
    </row>
    <row r="35" spans="1:11" ht="14.65" customHeight="1">
      <c r="B35" s="49" t="s">
        <v>61</v>
      </c>
      <c r="C35" s="52"/>
      <c r="D35" s="56"/>
      <c r="E35" s="57"/>
      <c r="F35" s="32"/>
      <c r="G35" s="52" t="s">
        <v>62</v>
      </c>
      <c r="H35" s="50"/>
      <c r="I35" s="1056"/>
      <c r="J35" s="1056"/>
      <c r="K35" s="1056"/>
    </row>
    <row r="36" spans="1:11" ht="10.15" customHeight="1"/>
    <row r="37" spans="1:11">
      <c r="A37" s="41">
        <v>6</v>
      </c>
      <c r="B37" s="89" t="s">
        <v>1400</v>
      </c>
      <c r="C37" s="49"/>
      <c r="D37" s="50"/>
      <c r="E37" s="51"/>
      <c r="F37" s="43"/>
      <c r="G37" s="43"/>
      <c r="H37" s="43"/>
      <c r="I37" s="52" t="s">
        <v>65</v>
      </c>
      <c r="J37" s="44"/>
      <c r="K37" s="58" t="b">
        <v>0</v>
      </c>
    </row>
    <row r="38" spans="1:11">
      <c r="A38" s="49"/>
      <c r="B38" s="49" t="s">
        <v>1398</v>
      </c>
      <c r="C38" s="49"/>
      <c r="D38" s="52"/>
      <c r="E38" s="54"/>
      <c r="F38" s="43"/>
      <c r="G38" s="43"/>
      <c r="H38" s="43"/>
      <c r="I38" s="43"/>
      <c r="J38" s="44"/>
      <c r="K38" s="55"/>
    </row>
    <row r="39" spans="1:11">
      <c r="A39" s="49"/>
      <c r="B39" s="49" t="s">
        <v>60</v>
      </c>
      <c r="C39" s="49"/>
      <c r="D39" s="52"/>
      <c r="E39" s="53"/>
      <c r="F39" s="46"/>
      <c r="G39" s="46"/>
      <c r="H39" s="46"/>
      <c r="I39" s="48"/>
      <c r="J39" s="44"/>
      <c r="K39" s="55"/>
    </row>
    <row r="40" spans="1:11">
      <c r="A40" s="49"/>
      <c r="B40" s="49" t="s">
        <v>63</v>
      </c>
      <c r="C40" s="49"/>
      <c r="D40" s="52"/>
      <c r="E40" s="53"/>
      <c r="F40" s="47"/>
      <c r="G40" s="47" t="s">
        <v>34</v>
      </c>
      <c r="H40" s="53"/>
      <c r="I40" s="47" t="s">
        <v>35</v>
      </c>
      <c r="J40" s="58"/>
      <c r="K40" s="55"/>
    </row>
    <row r="41" spans="1:11">
      <c r="A41" s="49"/>
      <c r="B41" s="49" t="s">
        <v>61</v>
      </c>
      <c r="C41" s="52"/>
      <c r="D41" s="56"/>
      <c r="E41" s="57"/>
      <c r="F41" s="32"/>
      <c r="G41" s="52" t="s">
        <v>62</v>
      </c>
      <c r="H41" s="50"/>
      <c r="I41" s="1056"/>
      <c r="J41" s="1056"/>
      <c r="K41" s="1056"/>
    </row>
    <row r="42" spans="1:11" ht="10.15" customHeight="1"/>
    <row r="43" spans="1:11">
      <c r="A43" s="41">
        <v>7</v>
      </c>
      <c r="B43" s="89" t="s">
        <v>67</v>
      </c>
      <c r="C43" s="49"/>
      <c r="D43" s="50"/>
      <c r="E43" s="1057"/>
      <c r="F43" s="1057"/>
      <c r="G43" s="1057"/>
      <c r="H43" s="1057"/>
      <c r="I43" s="52" t="s">
        <v>65</v>
      </c>
      <c r="J43" s="44"/>
      <c r="K43" s="58" t="b">
        <v>0</v>
      </c>
    </row>
    <row r="44" spans="1:11">
      <c r="A44" s="49"/>
      <c r="B44" s="49" t="s">
        <v>865</v>
      </c>
      <c r="C44" s="49"/>
      <c r="D44" s="52"/>
      <c r="E44" s="53"/>
      <c r="F44" s="43"/>
      <c r="G44" s="43"/>
      <c r="H44" s="43"/>
      <c r="I44" s="43"/>
      <c r="J44" s="44"/>
      <c r="K44" s="55"/>
    </row>
    <row r="45" spans="1:11">
      <c r="A45" s="49"/>
      <c r="B45" s="49" t="s">
        <v>60</v>
      </c>
      <c r="C45" s="49"/>
      <c r="D45" s="52"/>
      <c r="E45" s="53"/>
      <c r="F45" s="46"/>
      <c r="G45" s="46"/>
      <c r="H45" s="46"/>
      <c r="I45" s="48"/>
      <c r="J45" s="44"/>
      <c r="K45" s="55"/>
    </row>
    <row r="46" spans="1:11">
      <c r="A46" s="49"/>
      <c r="B46" s="49" t="s">
        <v>63</v>
      </c>
      <c r="C46" s="49"/>
      <c r="D46" s="52"/>
      <c r="E46" s="53"/>
      <c r="F46" s="47"/>
      <c r="G46" s="47" t="s">
        <v>34</v>
      </c>
      <c r="H46" s="53"/>
      <c r="I46" s="47" t="s">
        <v>35</v>
      </c>
      <c r="J46" s="58"/>
      <c r="K46" s="55"/>
    </row>
    <row r="47" spans="1:11">
      <c r="A47" s="49"/>
      <c r="B47" s="49" t="s">
        <v>61</v>
      </c>
      <c r="C47" s="52"/>
      <c r="D47" s="56"/>
      <c r="E47" s="57"/>
      <c r="F47" s="32"/>
      <c r="G47" s="52" t="s">
        <v>62</v>
      </c>
      <c r="H47" s="50"/>
      <c r="I47" s="1056"/>
      <c r="J47" s="1056"/>
      <c r="K47" s="1056"/>
    </row>
    <row r="48" spans="1:11" ht="10.15" customHeight="1"/>
    <row r="49" spans="1:11">
      <c r="A49" s="41">
        <v>8</v>
      </c>
      <c r="B49" s="89" t="s">
        <v>68</v>
      </c>
      <c r="C49" s="49"/>
      <c r="D49" s="50"/>
      <c r="E49" s="51"/>
      <c r="F49" s="43"/>
      <c r="G49" s="43"/>
      <c r="H49" s="43"/>
      <c r="I49" s="52" t="s">
        <v>65</v>
      </c>
      <c r="J49" s="44"/>
      <c r="K49" s="58" t="b">
        <v>0</v>
      </c>
    </row>
    <row r="50" spans="1:11">
      <c r="A50" s="49"/>
      <c r="B50" s="49" t="s">
        <v>1399</v>
      </c>
      <c r="C50" s="49"/>
      <c r="D50" s="52"/>
      <c r="E50" s="54"/>
      <c r="F50" s="43"/>
      <c r="G50" s="43"/>
      <c r="H50" s="43"/>
      <c r="I50" s="43"/>
      <c r="J50" s="44"/>
      <c r="K50" s="55"/>
    </row>
    <row r="51" spans="1:11">
      <c r="A51" s="49"/>
      <c r="B51" s="49" t="s">
        <v>60</v>
      </c>
      <c r="C51" s="49"/>
      <c r="D51" s="52"/>
      <c r="E51" s="53"/>
      <c r="F51" s="46"/>
      <c r="G51" s="46"/>
      <c r="H51" s="46"/>
      <c r="I51" s="48"/>
      <c r="J51" s="44"/>
      <c r="K51" s="55"/>
    </row>
    <row r="52" spans="1:11">
      <c r="A52" s="49"/>
      <c r="B52" s="49" t="s">
        <v>63</v>
      </c>
      <c r="C52" s="49"/>
      <c r="D52" s="52"/>
      <c r="E52" s="53"/>
      <c r="F52" s="47"/>
      <c r="G52" s="47" t="s">
        <v>34</v>
      </c>
      <c r="H52" s="53"/>
      <c r="I52" s="47" t="s">
        <v>35</v>
      </c>
      <c r="J52" s="58"/>
      <c r="K52" s="55"/>
    </row>
    <row r="53" spans="1:11">
      <c r="A53" s="49"/>
      <c r="B53" s="49" t="s">
        <v>61</v>
      </c>
      <c r="C53" s="52"/>
      <c r="D53" s="56"/>
      <c r="E53" s="57"/>
      <c r="F53" s="32"/>
      <c r="G53" s="52" t="s">
        <v>62</v>
      </c>
      <c r="H53" s="50"/>
      <c r="I53" s="1056"/>
      <c r="J53" s="1056"/>
      <c r="K53" s="1056"/>
    </row>
  </sheetData>
  <sheetProtection algorithmName="SHA-512" hashValue="XlfFMtW5ANvobgw39uruTDZzN1kKsySceahgvNsRlTH/54wvVOeea6dt7dWtXhPsizDZktbgJwyrr18U/+CVbA==" saltValue="sthGDaTzFXvdOtoRVahf/Q==" spinCount="100000" sheet="1" objects="1" scenarios="1" autoFilter="0"/>
  <mergeCells count="9">
    <mergeCell ref="I47:K47"/>
    <mergeCell ref="I53:K53"/>
    <mergeCell ref="E43:H43"/>
    <mergeCell ref="I11:K11"/>
    <mergeCell ref="I17:K17"/>
    <mergeCell ref="I23:K23"/>
    <mergeCell ref="I29:K29"/>
    <mergeCell ref="I35:K35"/>
    <mergeCell ref="I41:K41"/>
  </mergeCells>
  <dataValidations count="2">
    <dataValidation type="list" allowBlank="1" showInputMessage="1" showErrorMessage="1" errorTitle="Invalid Entry" error="Must select TRUE or FALSE!" sqref="K7 K13 K19 K25 K37 K43 K49 K31">
      <formula1>$O$5:$O$6</formula1>
    </dataValidation>
    <dataValidation type="custom" allowBlank="1" showInputMessage="1" showErrorMessage="1" errorTitle="Invalid Entry" error="Please enter only 10 digits.  The field will automatically format as a phone number." sqref="E17 E29">
      <formula1>AND(ISNUMBER(E17),LEN(E17)=10)</formula1>
    </dataValidation>
  </dataValidations>
  <printOptions horizontalCentered="1"/>
  <pageMargins left="0.7" right="0.7" top="0.25" bottom="0.75" header="0.3" footer="0.3"/>
  <pageSetup scale="99" orientation="portrait" r:id="rId1"/>
  <headerFooter>
    <oddFooter>&amp;L&amp;9&amp;F&amp;R&amp;9&amp;A,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Choose State from dropdown">
          <x14:formula1>
            <xm:f>Dropdowns!$A$71:$A$121</xm:f>
          </x14:formula1>
          <xm:sqref>H10 H16 H22 H28 H34 H40 H46 H52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91"/>
  <sheetViews>
    <sheetView zoomScale="110" zoomScaleNormal="110" workbookViewId="0">
      <selection activeCell="A4" sqref="A4"/>
    </sheetView>
  </sheetViews>
  <sheetFormatPr defaultRowHeight="15"/>
  <cols>
    <col min="1" max="1" width="4" customWidth="1"/>
    <col min="2" max="2" width="31.42578125" customWidth="1"/>
    <col min="3" max="3" width="10.7109375" customWidth="1"/>
    <col min="4" max="4" width="2.7109375" customWidth="1"/>
    <col min="5" max="5" width="11.5703125" customWidth="1"/>
    <col min="7" max="7" width="2" style="71" customWidth="1"/>
    <col min="8" max="8" width="25.85546875" customWidth="1"/>
    <col min="9" max="9" width="11.7109375" customWidth="1"/>
    <col min="10" max="10" width="13.140625" customWidth="1"/>
    <col min="11" max="11" width="38.5703125" customWidth="1"/>
    <col min="12" max="12" width="2.140625" style="60" customWidth="1"/>
    <col min="13" max="13" width="9.5703125" hidden="1" customWidth="1"/>
    <col min="14" max="16" width="9.140625" hidden="1" customWidth="1"/>
    <col min="17" max="17" width="17.85546875" hidden="1" customWidth="1"/>
    <col min="18" max="18" width="2" style="60" customWidth="1"/>
  </cols>
  <sheetData>
    <row r="1" spans="1:13">
      <c r="A1" s="10" t="str">
        <f>'DEV Info'!A1</f>
        <v>Virginia Housing Rental Housing Loan Application - MIXED USE</v>
      </c>
    </row>
    <row r="2" spans="1:13" ht="7.15" customHeight="1" thickBot="1">
      <c r="A2" s="1"/>
      <c r="B2" s="1"/>
      <c r="C2" s="1"/>
      <c r="D2" s="1"/>
      <c r="E2" s="1"/>
      <c r="F2" s="1"/>
      <c r="G2" s="72"/>
      <c r="H2" s="1"/>
      <c r="I2" s="1"/>
      <c r="J2" s="1"/>
    </row>
    <row r="4" spans="1:13" ht="18.75">
      <c r="A4" s="34" t="s">
        <v>92</v>
      </c>
      <c r="M4" s="64" t="s">
        <v>64</v>
      </c>
    </row>
    <row r="5" spans="1:13">
      <c r="B5" t="s">
        <v>1036</v>
      </c>
      <c r="M5" t="b">
        <v>1</v>
      </c>
    </row>
    <row r="6" spans="1:13">
      <c r="B6" t="s">
        <v>839</v>
      </c>
      <c r="L6" s="61"/>
      <c r="M6" t="b">
        <v>0</v>
      </c>
    </row>
    <row r="7" spans="1:13">
      <c r="B7" t="s">
        <v>93</v>
      </c>
      <c r="L7" s="62"/>
      <c r="M7" s="45"/>
    </row>
    <row r="8" spans="1:13">
      <c r="B8" t="s">
        <v>866</v>
      </c>
      <c r="L8" s="62"/>
      <c r="M8" s="45"/>
    </row>
    <row r="9" spans="1:13">
      <c r="B9" t="s">
        <v>867</v>
      </c>
      <c r="L9" s="62"/>
      <c r="M9" s="45"/>
    </row>
    <row r="10" spans="1:13">
      <c r="B10" t="s">
        <v>868</v>
      </c>
      <c r="L10" s="62"/>
      <c r="M10" s="45"/>
    </row>
    <row r="11" spans="1:13">
      <c r="B11" t="s">
        <v>869</v>
      </c>
      <c r="L11" s="62"/>
      <c r="M11" s="45"/>
    </row>
    <row r="12" spans="1:13">
      <c r="B12" t="s">
        <v>870</v>
      </c>
      <c r="L12" s="63"/>
      <c r="M12" s="32"/>
    </row>
    <row r="13" spans="1:13">
      <c r="B13" t="s">
        <v>871</v>
      </c>
    </row>
    <row r="15" spans="1:13" ht="18.75">
      <c r="A15" s="34" t="s">
        <v>94</v>
      </c>
    </row>
    <row r="16" spans="1:13">
      <c r="B16" t="s">
        <v>1037</v>
      </c>
    </row>
    <row r="17" spans="1:11">
      <c r="B17" t="s">
        <v>95</v>
      </c>
    </row>
    <row r="18" spans="1:11">
      <c r="B18" t="s">
        <v>98</v>
      </c>
    </row>
    <row r="19" spans="1:11">
      <c r="B19" t="s">
        <v>97</v>
      </c>
    </row>
    <row r="20" spans="1:11">
      <c r="B20" t="s">
        <v>1211</v>
      </c>
    </row>
    <row r="21" spans="1:11">
      <c r="B21" t="s">
        <v>843</v>
      </c>
    </row>
    <row r="22" spans="1:11">
      <c r="B22" t="s">
        <v>1019</v>
      </c>
    </row>
    <row r="23" spans="1:11">
      <c r="B23" t="s">
        <v>96</v>
      </c>
    </row>
    <row r="24" spans="1:11">
      <c r="B24" t="s">
        <v>1006</v>
      </c>
    </row>
    <row r="25" spans="1:11" ht="10.5" customHeight="1"/>
    <row r="26" spans="1:11" ht="18.75">
      <c r="A26" s="34" t="s">
        <v>120</v>
      </c>
      <c r="B26" s="33"/>
      <c r="K26" s="393"/>
    </row>
    <row r="27" spans="1:11">
      <c r="A27" s="559">
        <v>1</v>
      </c>
      <c r="B27" t="s">
        <v>1247</v>
      </c>
      <c r="E27" s="496"/>
    </row>
    <row r="28" spans="1:11" ht="14.45" customHeight="1">
      <c r="A28" s="39"/>
      <c r="B28" s="540" t="s">
        <v>1248</v>
      </c>
      <c r="H28" s="496"/>
    </row>
    <row r="29" spans="1:11" ht="9" customHeight="1">
      <c r="A29" s="39"/>
      <c r="B29" s="540"/>
    </row>
    <row r="30" spans="1:11">
      <c r="A30" s="559">
        <v>2</v>
      </c>
      <c r="B30" t="s">
        <v>1362</v>
      </c>
      <c r="H30" s="488" t="b">
        <v>0</v>
      </c>
    </row>
    <row r="31" spans="1:11">
      <c r="A31" s="559">
        <v>3</v>
      </c>
      <c r="B31" t="s">
        <v>131</v>
      </c>
      <c r="C31" s="59"/>
      <c r="H31" s="488" t="b">
        <v>0</v>
      </c>
    </row>
    <row r="32" spans="1:11" ht="9" customHeight="1">
      <c r="A32" s="559"/>
      <c r="C32" s="59"/>
    </row>
    <row r="33" spans="1:17">
      <c r="A33" s="559">
        <v>4</v>
      </c>
      <c r="B33" t="s">
        <v>1179</v>
      </c>
      <c r="C33" s="489"/>
      <c r="F33" s="69" t="s">
        <v>1363</v>
      </c>
      <c r="H33" s="561"/>
      <c r="M33" s="33"/>
    </row>
    <row r="34" spans="1:17" ht="9" customHeight="1">
      <c r="A34" s="559"/>
      <c r="F34" s="69"/>
      <c r="H34" s="69"/>
      <c r="M34" s="33"/>
    </row>
    <row r="35" spans="1:17" ht="14.45" customHeight="1">
      <c r="A35" s="559">
        <v>5</v>
      </c>
      <c r="B35" t="s">
        <v>100</v>
      </c>
      <c r="C35" s="497">
        <v>0</v>
      </c>
    </row>
    <row r="36" spans="1:17" ht="9" customHeight="1">
      <c r="A36" s="559"/>
    </row>
    <row r="37" spans="1:17" ht="14.45" customHeight="1">
      <c r="A37" s="559">
        <v>6</v>
      </c>
      <c r="B37" s="556" t="s">
        <v>1365</v>
      </c>
      <c r="H37" s="487"/>
      <c r="M37" s="482" t="s">
        <v>1366</v>
      </c>
      <c r="N37" s="210"/>
      <c r="O37" s="210"/>
      <c r="P37" s="210"/>
      <c r="Q37" s="211"/>
    </row>
    <row r="38" spans="1:17">
      <c r="A38" s="559"/>
      <c r="B38" s="556" t="s">
        <v>1364</v>
      </c>
      <c r="H38" s="542" t="str">
        <f>M38</f>
        <v>Error: Please provide Ground Lease Type.</v>
      </c>
      <c r="M38" s="557" t="str">
        <f>IF(H37="select","Error: Please provide Ground Lease Type.",IF(H37="","Error: Please provide Ground Lease Type.",""))</f>
        <v>Error: Please provide Ground Lease Type.</v>
      </c>
      <c r="N38" s="59"/>
      <c r="O38" s="59"/>
      <c r="P38" s="59"/>
      <c r="Q38" s="214"/>
    </row>
    <row r="39" spans="1:17" ht="9" customHeight="1">
      <c r="A39" s="559"/>
      <c r="B39" s="535"/>
      <c r="F39" s="535"/>
      <c r="G39" s="535"/>
      <c r="H39" s="535"/>
      <c r="I39" s="535"/>
      <c r="M39" s="218"/>
      <c r="N39" s="215"/>
      <c r="O39" s="215"/>
      <c r="P39" s="215"/>
      <c r="Q39" s="83"/>
    </row>
    <row r="40" spans="1:17">
      <c r="A40" s="559">
        <v>7</v>
      </c>
      <c r="B40" t="s">
        <v>1005</v>
      </c>
      <c r="C40" s="71"/>
      <c r="F40" s="535"/>
      <c r="G40" s="535"/>
      <c r="H40" s="488" t="b">
        <v>0</v>
      </c>
      <c r="I40" s="393"/>
      <c r="M40" s="217"/>
    </row>
    <row r="41" spans="1:17">
      <c r="A41" s="559"/>
      <c r="B41" t="s">
        <v>1371</v>
      </c>
      <c r="C41" s="71"/>
      <c r="F41" s="1061"/>
      <c r="G41" s="1061"/>
      <c r="H41" s="1061"/>
      <c r="I41" s="1061"/>
      <c r="J41" s="1061"/>
      <c r="M41" s="217"/>
    </row>
    <row r="42" spans="1:17" ht="9" customHeight="1">
      <c r="A42" s="559"/>
      <c r="C42" s="71"/>
      <c r="G42"/>
      <c r="M42" s="217"/>
    </row>
    <row r="43" spans="1:17">
      <c r="A43" s="559">
        <v>8</v>
      </c>
      <c r="B43" t="s">
        <v>1368</v>
      </c>
      <c r="C43" s="71"/>
      <c r="F43" s="535"/>
      <c r="G43" s="535"/>
      <c r="H43" s="488" t="b">
        <v>0</v>
      </c>
      <c r="I43" s="530"/>
      <c r="M43" s="217"/>
    </row>
    <row r="44" spans="1:17" ht="9" customHeight="1">
      <c r="A44" s="559"/>
      <c r="C44" s="71"/>
      <c r="F44" s="535"/>
      <c r="G44" s="535"/>
      <c r="H44" s="530"/>
      <c r="I44" s="530"/>
      <c r="M44" s="217"/>
    </row>
    <row r="45" spans="1:17">
      <c r="A45" s="559">
        <v>9</v>
      </c>
      <c r="B45" t="s">
        <v>1370</v>
      </c>
      <c r="C45" s="71"/>
      <c r="F45" s="535"/>
      <c r="G45" s="535"/>
      <c r="H45" s="488" t="b">
        <v>0</v>
      </c>
      <c r="I45" s="393"/>
      <c r="M45" s="217"/>
    </row>
    <row r="46" spans="1:17">
      <c r="A46" s="559">
        <v>10</v>
      </c>
      <c r="B46" s="1026" t="s">
        <v>1369</v>
      </c>
      <c r="C46" s="1026"/>
      <c r="D46" s="1026"/>
      <c r="E46" s="1026"/>
      <c r="F46" s="535"/>
      <c r="G46" s="535"/>
      <c r="H46" s="488" t="b">
        <v>0</v>
      </c>
      <c r="I46" s="393"/>
      <c r="M46" s="217"/>
    </row>
    <row r="47" spans="1:17">
      <c r="A47" s="558"/>
      <c r="B47" s="1026"/>
      <c r="C47" s="1026"/>
      <c r="D47" s="1026"/>
      <c r="E47" s="1026"/>
      <c r="F47" s="535"/>
      <c r="G47" s="535"/>
      <c r="H47" s="535"/>
      <c r="I47" s="535"/>
      <c r="M47" s="217"/>
    </row>
    <row r="48" spans="1:17">
      <c r="A48" s="558"/>
    </row>
    <row r="49" spans="1:13">
      <c r="A49" s="559">
        <v>11</v>
      </c>
      <c r="B49" s="1026" t="s">
        <v>1202</v>
      </c>
      <c r="C49" s="488" t="b">
        <v>0</v>
      </c>
      <c r="E49" s="68" t="s">
        <v>1203</v>
      </c>
      <c r="F49" s="984"/>
      <c r="G49" s="984"/>
      <c r="H49" s="984"/>
      <c r="I49" s="984"/>
      <c r="J49" s="984"/>
    </row>
    <row r="50" spans="1:13">
      <c r="A50" s="559"/>
      <c r="B50" s="1026"/>
      <c r="E50" s="68" t="s">
        <v>1204</v>
      </c>
      <c r="F50" s="985"/>
      <c r="G50" s="985"/>
      <c r="H50" s="985"/>
      <c r="I50" s="985"/>
      <c r="J50" s="985"/>
    </row>
    <row r="51" spans="1:13" ht="10.5" customHeight="1">
      <c r="A51" s="559"/>
    </row>
    <row r="52" spans="1:13">
      <c r="A52" s="559">
        <v>12</v>
      </c>
      <c r="B52" t="s">
        <v>1317</v>
      </c>
    </row>
    <row r="53" spans="1:13">
      <c r="A53" s="68"/>
      <c r="B53" t="s">
        <v>829</v>
      </c>
      <c r="C53" s="488" t="b">
        <v>0</v>
      </c>
      <c r="H53" t="s">
        <v>834</v>
      </c>
      <c r="I53" s="499" t="b">
        <v>0</v>
      </c>
    </row>
    <row r="54" spans="1:13">
      <c r="A54" s="68"/>
      <c r="B54" t="s">
        <v>830</v>
      </c>
      <c r="C54" s="488" t="b">
        <v>0</v>
      </c>
      <c r="H54" s="1062" t="s">
        <v>835</v>
      </c>
      <c r="I54" s="1063"/>
    </row>
    <row r="55" spans="1:13">
      <c r="A55" s="68"/>
      <c r="B55" t="s">
        <v>115</v>
      </c>
      <c r="C55" s="488" t="b">
        <v>0</v>
      </c>
      <c r="H55" s="1066"/>
      <c r="I55" s="1067"/>
    </row>
    <row r="56" spans="1:13">
      <c r="A56" s="68"/>
      <c r="B56" t="s">
        <v>132</v>
      </c>
      <c r="C56" s="488" t="b">
        <v>0</v>
      </c>
      <c r="H56" s="1066"/>
      <c r="I56" s="1067"/>
      <c r="M56" s="33"/>
    </row>
    <row r="57" spans="1:13">
      <c r="A57" s="68"/>
      <c r="H57" s="1064"/>
      <c r="I57" s="1065"/>
    </row>
    <row r="58" spans="1:13">
      <c r="A58" s="68"/>
    </row>
    <row r="59" spans="1:13">
      <c r="A59" s="559">
        <v>13</v>
      </c>
      <c r="B59" t="s">
        <v>1315</v>
      </c>
    </row>
    <row r="60" spans="1:13">
      <c r="A60" s="68"/>
      <c r="B60" t="s">
        <v>828</v>
      </c>
      <c r="C60" s="488" t="b">
        <v>0</v>
      </c>
      <c r="H60" t="s">
        <v>114</v>
      </c>
      <c r="I60" s="488" t="b">
        <v>0</v>
      </c>
      <c r="M60" t="s">
        <v>1316</v>
      </c>
    </row>
    <row r="61" spans="1:13">
      <c r="A61" s="68"/>
      <c r="B61" t="s">
        <v>116</v>
      </c>
      <c r="C61" s="488" t="b">
        <v>0</v>
      </c>
      <c r="H61" t="s">
        <v>119</v>
      </c>
      <c r="I61" s="488" t="b">
        <v>0</v>
      </c>
    </row>
    <row r="62" spans="1:13">
      <c r="A62" s="68"/>
      <c r="B62" t="s">
        <v>118</v>
      </c>
      <c r="C62" s="488" t="b">
        <v>0</v>
      </c>
      <c r="H62" t="s">
        <v>833</v>
      </c>
      <c r="I62" s="488" t="b">
        <v>0</v>
      </c>
    </row>
    <row r="63" spans="1:13">
      <c r="A63" s="68"/>
      <c r="B63" t="s">
        <v>117</v>
      </c>
    </row>
    <row r="64" spans="1:13">
      <c r="A64" s="68"/>
      <c r="B64" s="1062"/>
      <c r="C64" s="987"/>
      <c r="D64" s="987"/>
      <c r="E64" s="987"/>
      <c r="F64" s="1063"/>
    </row>
    <row r="65" spans="1:16">
      <c r="A65" s="68"/>
      <c r="B65" s="1064"/>
      <c r="C65" s="985"/>
      <c r="D65" s="985"/>
      <c r="E65" s="985"/>
      <c r="F65" s="1065"/>
    </row>
    <row r="66" spans="1:16">
      <c r="A66" s="68"/>
      <c r="B66" s="68"/>
      <c r="C66" s="68"/>
      <c r="D66" s="68"/>
      <c r="E66" s="68"/>
      <c r="F66" s="68"/>
    </row>
    <row r="67" spans="1:16">
      <c r="A67" s="559">
        <v>14</v>
      </c>
      <c r="B67" t="s">
        <v>1256</v>
      </c>
      <c r="E67" s="1060">
        <v>0</v>
      </c>
      <c r="F67" s="1060"/>
      <c r="G67" s="1060"/>
    </row>
    <row r="68" spans="1:16">
      <c r="A68" s="68"/>
    </row>
    <row r="69" spans="1:16">
      <c r="A69" s="559">
        <v>15</v>
      </c>
      <c r="B69" s="33" t="s">
        <v>101</v>
      </c>
      <c r="F69" s="1058">
        <v>16</v>
      </c>
      <c r="G69" s="1058"/>
      <c r="H69" s="33" t="s">
        <v>112</v>
      </c>
    </row>
    <row r="70" spans="1:16">
      <c r="A70" s="68"/>
      <c r="B70" t="s">
        <v>102</v>
      </c>
      <c r="C70" s="500" t="s">
        <v>88</v>
      </c>
      <c r="H70" t="s">
        <v>106</v>
      </c>
      <c r="I70" s="989"/>
      <c r="J70" s="989"/>
    </row>
    <row r="71" spans="1:16">
      <c r="A71" s="68"/>
      <c r="B71" t="s">
        <v>103</v>
      </c>
      <c r="C71" s="1071">
        <v>0</v>
      </c>
      <c r="D71" s="1071"/>
      <c r="H71" t="s">
        <v>107</v>
      </c>
      <c r="I71" s="1068">
        <v>0</v>
      </c>
      <c r="J71" s="1068"/>
    </row>
    <row r="72" spans="1:16">
      <c r="A72" s="68"/>
      <c r="B72" t="s">
        <v>104</v>
      </c>
      <c r="C72" s="1059">
        <v>0</v>
      </c>
      <c r="D72" s="1059"/>
      <c r="H72" t="s">
        <v>108</v>
      </c>
      <c r="I72" s="815">
        <v>0</v>
      </c>
      <c r="J72" t="s">
        <v>3246</v>
      </c>
    </row>
    <row r="73" spans="1:16">
      <c r="A73" s="68"/>
      <c r="B73" t="s">
        <v>105</v>
      </c>
      <c r="C73" s="500" t="s">
        <v>88</v>
      </c>
      <c r="H73" t="s">
        <v>109</v>
      </c>
      <c r="I73" s="1069">
        <v>0</v>
      </c>
      <c r="J73" s="1069"/>
    </row>
    <row r="74" spans="1:16">
      <c r="A74" s="68"/>
      <c r="B74" s="531" t="s">
        <v>1257</v>
      </c>
      <c r="H74" t="s">
        <v>110</v>
      </c>
      <c r="I74" s="815">
        <v>0</v>
      </c>
      <c r="J74" t="s">
        <v>3246</v>
      </c>
    </row>
    <row r="75" spans="1:16">
      <c r="A75" s="68"/>
      <c r="H75" t="s">
        <v>111</v>
      </c>
      <c r="I75" s="1070">
        <v>0</v>
      </c>
      <c r="J75" s="1070"/>
    </row>
    <row r="76" spans="1:16">
      <c r="A76" s="68"/>
      <c r="B76" t="s">
        <v>113</v>
      </c>
      <c r="P76" s="33" t="s">
        <v>1321</v>
      </c>
    </row>
    <row r="77" spans="1:16">
      <c r="A77" s="68"/>
      <c r="B77" s="1062"/>
      <c r="C77" s="987"/>
      <c r="D77" s="987"/>
      <c r="E77" s="987"/>
      <c r="F77" s="987"/>
      <c r="G77" s="987"/>
      <c r="H77" s="987"/>
      <c r="I77" s="1063"/>
      <c r="P77" t="s">
        <v>1319</v>
      </c>
    </row>
    <row r="78" spans="1:16" ht="16.899999999999999" customHeight="1">
      <c r="A78" s="68"/>
      <c r="B78" s="1066"/>
      <c r="C78" s="984"/>
      <c r="D78" s="984"/>
      <c r="E78" s="984"/>
      <c r="F78" s="984"/>
      <c r="G78" s="984"/>
      <c r="H78" s="984"/>
      <c r="I78" s="1067"/>
      <c r="P78" t="s">
        <v>1320</v>
      </c>
    </row>
    <row r="79" spans="1:16">
      <c r="A79" s="68"/>
      <c r="B79" s="1064"/>
      <c r="C79" s="985"/>
      <c r="D79" s="985"/>
      <c r="E79" s="985"/>
      <c r="F79" s="985"/>
      <c r="G79" s="985"/>
      <c r="H79" s="985"/>
      <c r="I79" s="1065"/>
    </row>
    <row r="80" spans="1:16">
      <c r="A80" s="68"/>
    </row>
    <row r="81" spans="1:11">
      <c r="A81" s="559">
        <v>17</v>
      </c>
      <c r="B81" t="s">
        <v>841</v>
      </c>
      <c r="I81" s="989"/>
      <c r="J81" s="989"/>
    </row>
    <row r="82" spans="1:11">
      <c r="A82" s="68"/>
      <c r="B82" s="1035" t="s">
        <v>1322</v>
      </c>
      <c r="C82" s="1035"/>
      <c r="D82" s="1035"/>
      <c r="E82" s="1035"/>
      <c r="F82" s="1035"/>
      <c r="G82" s="1035"/>
      <c r="H82" s="1035"/>
      <c r="I82" s="1035"/>
      <c r="J82" s="1035"/>
    </row>
    <row r="83" spans="1:11">
      <c r="A83" s="68"/>
      <c r="B83" s="1035"/>
      <c r="C83" s="1035"/>
      <c r="D83" s="1035"/>
      <c r="E83" s="1035"/>
      <c r="F83" s="1035"/>
      <c r="G83" s="1035"/>
      <c r="H83" s="1035"/>
      <c r="I83" s="1035"/>
      <c r="J83" s="1035"/>
    </row>
    <row r="84" spans="1:11" ht="6" customHeight="1">
      <c r="A84" s="68"/>
      <c r="B84" s="817"/>
      <c r="C84" s="817"/>
      <c r="D84" s="817"/>
      <c r="E84" s="817"/>
      <c r="F84" s="817"/>
      <c r="G84" s="817"/>
      <c r="H84" s="817"/>
      <c r="I84" s="817"/>
      <c r="J84" s="817"/>
    </row>
    <row r="85" spans="1:11">
      <c r="A85" s="559">
        <v>18</v>
      </c>
      <c r="B85" t="s">
        <v>1223</v>
      </c>
      <c r="E85" s="488" t="b">
        <v>0</v>
      </c>
      <c r="F85" s="532" t="s">
        <v>1224</v>
      </c>
      <c r="K85" s="33"/>
    </row>
    <row r="86" spans="1:11">
      <c r="A86" s="68"/>
    </row>
    <row r="87" spans="1:11">
      <c r="A87" s="559">
        <v>19</v>
      </c>
      <c r="B87" t="s">
        <v>3262</v>
      </c>
      <c r="E87" s="488" t="b">
        <v>0</v>
      </c>
      <c r="F87" s="991" t="s">
        <v>1258</v>
      </c>
      <c r="H87" s="984"/>
      <c r="I87" s="984"/>
      <c r="J87" s="984"/>
    </row>
    <row r="88" spans="1:11">
      <c r="A88" s="68"/>
      <c r="F88" s="991"/>
      <c r="H88" s="984"/>
      <c r="I88" s="984"/>
      <c r="J88" s="984"/>
    </row>
    <row r="89" spans="1:11">
      <c r="A89" s="68"/>
      <c r="H89" s="985"/>
      <c r="I89" s="985"/>
      <c r="J89" s="985"/>
    </row>
    <row r="90" spans="1:11">
      <c r="A90" s="68"/>
    </row>
    <row r="91" spans="1:11">
      <c r="A91" s="68"/>
    </row>
  </sheetData>
  <sheetProtection algorithmName="SHA-512" hashValue="tjq3uNutc0T1g3FyTVCgY7ZSxMmbKbgGuAPFKdt6/+OdDaI1u04hL54dJd57pB8P73Lsk/rrqUJrvA97q82QVw==" saltValue="v5MhqSIKJnw6DwXdoyJ67Q==" spinCount="100000" sheet="1" objects="1" scenarios="1" autoFilter="0"/>
  <mergeCells count="19">
    <mergeCell ref="F87:F88"/>
    <mergeCell ref="H87:J89"/>
    <mergeCell ref="B49:B50"/>
    <mergeCell ref="F49:J50"/>
    <mergeCell ref="B46:E47"/>
    <mergeCell ref="I81:J81"/>
    <mergeCell ref="H54:I57"/>
    <mergeCell ref="I71:J71"/>
    <mergeCell ref="I73:J73"/>
    <mergeCell ref="I75:J75"/>
    <mergeCell ref="B77:I79"/>
    <mergeCell ref="I70:J70"/>
    <mergeCell ref="C71:D71"/>
    <mergeCell ref="F69:G69"/>
    <mergeCell ref="C72:D72"/>
    <mergeCell ref="B82:J83"/>
    <mergeCell ref="E67:G67"/>
    <mergeCell ref="F41:J41"/>
    <mergeCell ref="B64:F65"/>
  </mergeCells>
  <dataValidations count="4">
    <dataValidation type="list" allowBlank="1" showInputMessage="1" showErrorMessage="1" errorTitle="Invalid Entry" error="Must select True or False!" sqref="I53 C53:C56 C49 C60:C62 E85 E87 H40 I60:I62 H45:H46 H43 H30 H31 C33">
      <formula1>$M$5:$M$6</formula1>
    </dataValidation>
    <dataValidation type="list" allowBlank="1" showInputMessage="1" showErrorMessage="1" errorTitle="Invalid Entry" error="Must chose from available options." sqref="I81:J81">
      <formula1>$P$77:$P$78</formula1>
    </dataValidation>
    <dataValidation type="list" errorStyle="warning" showInputMessage="1" showErrorMessage="1" errorTitle="SmartDox" error="The value you entered for the dropdown is not valid." sqref="H33">
      <formula1>SD_D_PL_UDF_439_Name</formula1>
    </dataValidation>
    <dataValidation type="list" errorStyle="warning" showInputMessage="1" showErrorMessage="1" errorTitle="SmartDox" error="The value you entered for the dropdown is not valid." sqref="H37">
      <formula1>SD_D_PL_UDF_451_Name</formula1>
    </dataValidation>
  </dataValidations>
  <printOptions horizontalCentered="1"/>
  <pageMargins left="0.5" right="0.5" top="0.25" bottom="0.75" header="0.3" footer="0.3"/>
  <pageSetup scale="77" fitToHeight="10" orientation="portrait" r:id="rId1"/>
  <headerFooter>
    <oddFooter>&amp;L&amp;9&amp;F&amp;R&amp;9&amp;A, Page &amp;P of &amp;N</oddFooter>
  </headerFooter>
  <ignoredErrors>
    <ignoredError sqref="A51 A48 A65 A68 A70:A80 A53:A58"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O55"/>
  <sheetViews>
    <sheetView zoomScaleNormal="100" workbookViewId="0">
      <selection activeCell="A4" sqref="A4"/>
    </sheetView>
  </sheetViews>
  <sheetFormatPr defaultRowHeight="15"/>
  <cols>
    <col min="1" max="1" width="4" customWidth="1"/>
    <col min="2" max="2" width="24.28515625" customWidth="1"/>
    <col min="3" max="3" width="15.7109375" customWidth="1"/>
    <col min="4" max="4" width="2.85546875" style="71" customWidth="1"/>
    <col min="5" max="5" width="3.7109375" customWidth="1"/>
    <col min="6" max="6" width="13.5703125" customWidth="1"/>
    <col min="7" max="7" width="13.7109375" customWidth="1"/>
    <col min="8" max="8" width="27.85546875" customWidth="1"/>
    <col min="9" max="9" width="11.5703125" style="71" customWidth="1"/>
    <col min="10" max="10" width="18" customWidth="1"/>
    <col min="11" max="11" width="2" style="60" customWidth="1"/>
    <col min="12" max="12" width="10.140625" style="71" hidden="1" customWidth="1"/>
    <col min="13" max="13" width="9.5703125" hidden="1" customWidth="1"/>
    <col min="14" max="14" width="8.85546875" hidden="1" customWidth="1"/>
    <col min="15" max="15" width="2" style="60" customWidth="1"/>
    <col min="17" max="17" width="14.85546875" bestFit="1" customWidth="1"/>
  </cols>
  <sheetData>
    <row r="1" spans="1:13">
      <c r="A1" s="10" t="str">
        <f>'DEV Info'!A1</f>
        <v>Virginia Housing Rental Housing Loan Application - MIXED USE</v>
      </c>
      <c r="M1" t="s">
        <v>248</v>
      </c>
    </row>
    <row r="2" spans="1:13" ht="7.15" customHeight="1" thickBot="1">
      <c r="A2" s="1"/>
      <c r="B2" s="1"/>
      <c r="C2" s="1"/>
      <c r="D2" s="72"/>
      <c r="E2" s="1"/>
      <c r="F2" s="1"/>
      <c r="G2" s="1"/>
      <c r="H2" s="1"/>
      <c r="I2" s="72"/>
      <c r="J2" s="1"/>
    </row>
    <row r="4" spans="1:13" ht="18.75">
      <c r="A4" s="34" t="s">
        <v>121</v>
      </c>
      <c r="L4" s="64" t="s">
        <v>64</v>
      </c>
    </row>
    <row r="5" spans="1:13">
      <c r="A5" s="560">
        <v>1</v>
      </c>
      <c r="B5" t="s">
        <v>3203</v>
      </c>
      <c r="D5" s="73"/>
      <c r="H5" s="503">
        <v>0</v>
      </c>
      <c r="I5" s="86"/>
      <c r="J5" s="59"/>
      <c r="L5" s="71" t="b">
        <v>1</v>
      </c>
    </row>
    <row r="6" spans="1:13">
      <c r="A6" s="560">
        <v>2</v>
      </c>
      <c r="B6" t="s">
        <v>3204</v>
      </c>
      <c r="D6" s="73"/>
      <c r="H6" s="503">
        <v>0</v>
      </c>
      <c r="I6" s="86"/>
      <c r="J6" s="59"/>
      <c r="L6" s="71" t="b">
        <v>0</v>
      </c>
    </row>
    <row r="7" spans="1:13">
      <c r="A7" s="877">
        <v>3</v>
      </c>
      <c r="B7" t="s">
        <v>3326</v>
      </c>
      <c r="D7" s="73"/>
      <c r="H7" s="503">
        <v>0</v>
      </c>
      <c r="I7" s="86"/>
      <c r="J7" s="59"/>
    </row>
    <row r="8" spans="1:13">
      <c r="A8" s="560">
        <v>4</v>
      </c>
      <c r="B8" t="s">
        <v>3205</v>
      </c>
      <c r="D8" s="73"/>
      <c r="H8" s="607">
        <f>H5-H6-H7</f>
        <v>0</v>
      </c>
      <c r="I8" s="86"/>
      <c r="J8" s="562"/>
    </row>
    <row r="9" spans="1:13" ht="8.4499999999999993" customHeight="1">
      <c r="A9" s="636"/>
      <c r="B9" s="79"/>
      <c r="C9" s="79"/>
      <c r="D9" s="323"/>
      <c r="E9" s="79"/>
      <c r="F9" s="79"/>
      <c r="G9" s="79"/>
      <c r="H9" s="79"/>
      <c r="I9" s="319"/>
      <c r="J9" s="637"/>
    </row>
    <row r="10" spans="1:13">
      <c r="A10" s="560">
        <v>5</v>
      </c>
      <c r="B10" t="s">
        <v>122</v>
      </c>
      <c r="C10" s="496">
        <v>0</v>
      </c>
      <c r="E10" s="877">
        <v>8</v>
      </c>
      <c r="F10" t="s">
        <v>129</v>
      </c>
      <c r="H10" s="504"/>
      <c r="I10" s="86"/>
      <c r="J10" s="59"/>
    </row>
    <row r="11" spans="1:13">
      <c r="A11" s="560">
        <v>6</v>
      </c>
      <c r="B11" t="s">
        <v>128</v>
      </c>
      <c r="C11" s="496">
        <v>0</v>
      </c>
      <c r="E11" s="877">
        <v>9</v>
      </c>
      <c r="F11" t="s">
        <v>130</v>
      </c>
      <c r="H11" s="504"/>
    </row>
    <row r="12" spans="1:13">
      <c r="A12" s="560"/>
      <c r="E12" s="877">
        <v>10</v>
      </c>
      <c r="F12" t="s">
        <v>124</v>
      </c>
      <c r="H12" s="504"/>
      <c r="J12" s="1075" t="s">
        <v>1021</v>
      </c>
    </row>
    <row r="13" spans="1:13">
      <c r="A13" s="560">
        <v>7</v>
      </c>
      <c r="B13" t="s">
        <v>123</v>
      </c>
      <c r="C13" s="496">
        <v>0</v>
      </c>
      <c r="E13" s="877">
        <v>11</v>
      </c>
      <c r="F13" t="s">
        <v>125</v>
      </c>
      <c r="H13" s="504"/>
      <c r="J13" s="1075"/>
    </row>
    <row r="14" spans="1:13">
      <c r="A14" s="560"/>
      <c r="B14" t="s">
        <v>802</v>
      </c>
      <c r="E14" s="877">
        <v>12</v>
      </c>
      <c r="F14" t="s">
        <v>126</v>
      </c>
      <c r="H14" s="504"/>
      <c r="J14" s="1075"/>
    </row>
    <row r="15" spans="1:13">
      <c r="A15" s="563"/>
      <c r="B15" s="504"/>
      <c r="E15" s="560">
        <v>13</v>
      </c>
      <c r="F15" t="s">
        <v>127</v>
      </c>
      <c r="H15" s="504"/>
      <c r="J15" s="1075"/>
    </row>
    <row r="16" spans="1:13">
      <c r="A16" s="560"/>
    </row>
    <row r="17" spans="1:9">
      <c r="A17" s="560">
        <v>14</v>
      </c>
      <c r="B17" t="s">
        <v>1323</v>
      </c>
    </row>
    <row r="18" spans="1:9">
      <c r="A18" s="560"/>
      <c r="B18" s="1062"/>
      <c r="C18" s="987"/>
      <c r="D18" s="987"/>
      <c r="E18" s="987"/>
      <c r="F18" s="987"/>
      <c r="G18" s="987"/>
      <c r="H18" s="1063"/>
    </row>
    <row r="19" spans="1:9">
      <c r="A19" s="560"/>
      <c r="B19" s="1066"/>
      <c r="C19" s="984"/>
      <c r="D19" s="984"/>
      <c r="E19" s="984"/>
      <c r="F19" s="984"/>
      <c r="G19" s="984"/>
      <c r="H19" s="1067"/>
    </row>
    <row r="20" spans="1:9">
      <c r="A20" s="560"/>
      <c r="B20" s="1064"/>
      <c r="C20" s="985"/>
      <c r="D20" s="985"/>
      <c r="E20" s="985"/>
      <c r="F20" s="985"/>
      <c r="G20" s="985"/>
      <c r="H20" s="1065"/>
    </row>
    <row r="21" spans="1:9" ht="9" customHeight="1">
      <c r="A21" s="560"/>
      <c r="B21" s="560"/>
      <c r="C21" s="560"/>
      <c r="D21" s="560"/>
      <c r="E21" s="560"/>
      <c r="F21" s="560"/>
      <c r="G21" s="560"/>
      <c r="H21" s="560"/>
      <c r="I21" s="560"/>
    </row>
    <row r="22" spans="1:9">
      <c r="A22" s="560">
        <v>15</v>
      </c>
      <c r="B22" t="s">
        <v>1324</v>
      </c>
    </row>
    <row r="23" spans="1:9">
      <c r="A23" s="560"/>
      <c r="B23" s="1062"/>
      <c r="C23" s="987"/>
      <c r="D23" s="987"/>
      <c r="E23" s="987"/>
      <c r="F23" s="987"/>
      <c r="G23" s="987"/>
      <c r="H23" s="1063"/>
    </row>
    <row r="24" spans="1:9">
      <c r="A24" s="560"/>
      <c r="B24" s="1066"/>
      <c r="C24" s="984"/>
      <c r="D24" s="984"/>
      <c r="E24" s="984"/>
      <c r="F24" s="984"/>
      <c r="G24" s="984"/>
      <c r="H24" s="1067"/>
    </row>
    <row r="25" spans="1:9">
      <c r="A25" s="560"/>
      <c r="B25" s="1066"/>
      <c r="C25" s="984"/>
      <c r="D25" s="984"/>
      <c r="E25" s="984"/>
      <c r="F25" s="984"/>
      <c r="G25" s="984"/>
      <c r="H25" s="1067"/>
    </row>
    <row r="26" spans="1:9">
      <c r="A26" s="563"/>
      <c r="B26" s="1064"/>
      <c r="C26" s="985"/>
      <c r="D26" s="985"/>
      <c r="E26" s="985"/>
      <c r="F26" s="985"/>
      <c r="G26" s="985"/>
      <c r="H26" s="1065"/>
    </row>
    <row r="27" spans="1:9" ht="9" customHeight="1">
      <c r="A27" s="563"/>
      <c r="D27"/>
      <c r="I27"/>
    </row>
    <row r="28" spans="1:9">
      <c r="A28" s="560">
        <v>16</v>
      </c>
      <c r="B28" t="s">
        <v>1274</v>
      </c>
      <c r="D28" s="1077" t="b">
        <v>0</v>
      </c>
      <c r="E28" s="1077"/>
      <c r="F28" s="532" t="s">
        <v>1275</v>
      </c>
      <c r="I28"/>
    </row>
    <row r="29" spans="1:9">
      <c r="A29" s="560"/>
      <c r="B29" s="1062"/>
      <c r="C29" s="987"/>
      <c r="D29" s="984"/>
      <c r="E29" s="984"/>
      <c r="F29" s="987"/>
      <c r="G29" s="987"/>
      <c r="H29" s="1063"/>
      <c r="I29"/>
    </row>
    <row r="30" spans="1:9">
      <c r="A30" s="560"/>
      <c r="B30" s="1064"/>
      <c r="C30" s="985"/>
      <c r="D30" s="985"/>
      <c r="E30" s="985"/>
      <c r="F30" s="985"/>
      <c r="G30" s="985"/>
      <c r="H30" s="1065"/>
      <c r="I30"/>
    </row>
    <row r="31" spans="1:9">
      <c r="A31" s="563"/>
      <c r="D31"/>
      <c r="I31"/>
    </row>
    <row r="32" spans="1:9">
      <c r="A32" s="560">
        <v>17</v>
      </c>
      <c r="B32" s="33" t="s">
        <v>133</v>
      </c>
      <c r="E32" s="606">
        <v>18</v>
      </c>
      <c r="F32" s="33" t="s">
        <v>143</v>
      </c>
      <c r="G32" s="33"/>
    </row>
    <row r="33" spans="1:12">
      <c r="A33" s="563"/>
      <c r="B33" t="s">
        <v>134</v>
      </c>
      <c r="C33" s="488" t="b">
        <v>0</v>
      </c>
      <c r="F33" t="s">
        <v>144</v>
      </c>
      <c r="H33" s="504"/>
    </row>
    <row r="34" spans="1:12">
      <c r="A34" s="563"/>
      <c r="B34" t="s">
        <v>142</v>
      </c>
      <c r="C34" s="488" t="b">
        <v>0</v>
      </c>
      <c r="F34" t="s">
        <v>145</v>
      </c>
      <c r="H34" s="504"/>
    </row>
    <row r="35" spans="1:12">
      <c r="A35" s="563"/>
      <c r="B35" t="s">
        <v>139</v>
      </c>
      <c r="C35" s="488" t="b">
        <v>0</v>
      </c>
      <c r="F35" t="s">
        <v>146</v>
      </c>
      <c r="H35" s="504"/>
    </row>
    <row r="36" spans="1:12">
      <c r="A36" s="563"/>
      <c r="B36" t="s">
        <v>1325</v>
      </c>
      <c r="C36" s="488" t="b">
        <v>0</v>
      </c>
      <c r="F36" t="s">
        <v>147</v>
      </c>
      <c r="H36" s="504"/>
    </row>
    <row r="37" spans="1:12">
      <c r="A37" s="563"/>
      <c r="B37" t="s">
        <v>135</v>
      </c>
      <c r="C37" s="488" t="b">
        <v>0</v>
      </c>
      <c r="E37" s="606" t="s">
        <v>3331</v>
      </c>
      <c r="F37" t="s">
        <v>872</v>
      </c>
    </row>
    <row r="38" spans="1:12">
      <c r="A38" s="563"/>
      <c r="B38" t="s">
        <v>140</v>
      </c>
      <c r="C38" s="488" t="b">
        <v>0</v>
      </c>
      <c r="F38" s="1062"/>
      <c r="G38" s="987"/>
      <c r="H38" s="1063"/>
    </row>
    <row r="39" spans="1:12">
      <c r="A39" s="563"/>
      <c r="B39" t="s">
        <v>137</v>
      </c>
      <c r="C39" s="488" t="b">
        <v>0</v>
      </c>
      <c r="F39" s="1066"/>
      <c r="G39" s="984"/>
      <c r="H39" s="1067"/>
    </row>
    <row r="40" spans="1:12">
      <c r="A40" s="563"/>
      <c r="B40" t="s">
        <v>138</v>
      </c>
      <c r="C40" s="498" t="b">
        <v>0</v>
      </c>
      <c r="F40" s="1066"/>
      <c r="G40" s="984"/>
      <c r="H40" s="1067"/>
    </row>
    <row r="41" spans="1:12">
      <c r="A41" s="563"/>
      <c r="B41" t="s">
        <v>141</v>
      </c>
      <c r="C41" s="488" t="b">
        <v>0</v>
      </c>
      <c r="F41" s="1064"/>
      <c r="G41" s="985"/>
      <c r="H41" s="1065"/>
    </row>
    <row r="42" spans="1:12">
      <c r="A42" s="563"/>
      <c r="B42" t="s">
        <v>1040</v>
      </c>
      <c r="C42" s="1076"/>
      <c r="D42" s="1076"/>
    </row>
    <row r="43" spans="1:12">
      <c r="A43" s="563"/>
      <c r="F43" s="33" t="s">
        <v>1039</v>
      </c>
      <c r="G43" s="33"/>
    </row>
    <row r="44" spans="1:12">
      <c r="A44" s="563"/>
      <c r="L44" s="245" t="s">
        <v>1278</v>
      </c>
    </row>
    <row r="45" spans="1:12">
      <c r="A45" s="606">
        <v>19</v>
      </c>
      <c r="B45" s="331" t="s">
        <v>824</v>
      </c>
      <c r="C45" s="331"/>
      <c r="D45" s="215" t="s">
        <v>69</v>
      </c>
      <c r="E45" s="215"/>
      <c r="F45" s="215"/>
      <c r="G45" s="538" t="s">
        <v>840</v>
      </c>
      <c r="H45" s="239" t="s">
        <v>1277</v>
      </c>
      <c r="L45" s="71" t="s">
        <v>1279</v>
      </c>
    </row>
    <row r="46" spans="1:12">
      <c r="A46" s="563"/>
      <c r="B46" s="38" t="s">
        <v>207</v>
      </c>
      <c r="C46" s="1072"/>
      <c r="D46" s="1073"/>
      <c r="E46" s="1073"/>
      <c r="F46" s="1074"/>
      <c r="G46" s="505" t="b">
        <v>0</v>
      </c>
      <c r="H46" s="505"/>
      <c r="L46" s="71" t="s">
        <v>1280</v>
      </c>
    </row>
    <row r="47" spans="1:12">
      <c r="A47" s="563"/>
      <c r="B47" s="38" t="s">
        <v>209</v>
      </c>
      <c r="C47" s="1072"/>
      <c r="D47" s="1073"/>
      <c r="E47" s="1073"/>
      <c r="F47" s="1074"/>
      <c r="G47" s="505" t="b">
        <v>0</v>
      </c>
      <c r="H47" s="505"/>
      <c r="L47" s="71" t="s">
        <v>761</v>
      </c>
    </row>
    <row r="48" spans="1:12">
      <c r="A48" s="563"/>
      <c r="B48" s="38" t="s">
        <v>823</v>
      </c>
      <c r="C48" s="1072"/>
      <c r="D48" s="1073"/>
      <c r="E48" s="1073"/>
      <c r="F48" s="1074"/>
      <c r="G48" s="505" t="b">
        <v>0</v>
      </c>
      <c r="H48" s="505"/>
    </row>
    <row r="49" spans="1:9">
      <c r="A49" s="563"/>
      <c r="B49" s="38" t="s">
        <v>1281</v>
      </c>
      <c r="C49" s="1072"/>
      <c r="D49" s="1073"/>
      <c r="E49" s="1073"/>
      <c r="F49" s="1074"/>
      <c r="G49" s="505" t="b">
        <v>0</v>
      </c>
      <c r="H49" s="505"/>
      <c r="I49" s="86"/>
    </row>
    <row r="50" spans="1:9">
      <c r="A50" s="563"/>
      <c r="F50" s="59"/>
      <c r="G50" s="59"/>
      <c r="H50" s="59"/>
      <c r="I50" s="86"/>
    </row>
    <row r="51" spans="1:9">
      <c r="A51" s="606">
        <v>20</v>
      </c>
      <c r="B51" t="s">
        <v>3224</v>
      </c>
      <c r="D51"/>
      <c r="G51" s="1078"/>
      <c r="H51" s="1078"/>
    </row>
    <row r="52" spans="1:9">
      <c r="A52" s="563"/>
      <c r="B52" t="s">
        <v>3225</v>
      </c>
    </row>
    <row r="53" spans="1:9">
      <c r="A53" s="563"/>
      <c r="B53" s="1062"/>
      <c r="C53" s="987"/>
      <c r="D53" s="987"/>
      <c r="E53" s="987"/>
      <c r="F53" s="987"/>
      <c r="G53" s="987"/>
      <c r="H53" s="1063"/>
    </row>
    <row r="54" spans="1:9">
      <c r="A54" s="563"/>
      <c r="B54" s="1066"/>
      <c r="C54" s="984"/>
      <c r="D54" s="984"/>
      <c r="E54" s="984"/>
      <c r="F54" s="984"/>
      <c r="G54" s="984"/>
      <c r="H54" s="1067"/>
    </row>
    <row r="55" spans="1:9">
      <c r="A55" s="563"/>
      <c r="B55" s="1064"/>
      <c r="C55" s="985"/>
      <c r="D55" s="985"/>
      <c r="E55" s="985"/>
      <c r="F55" s="985"/>
      <c r="G55" s="985"/>
      <c r="H55" s="1065"/>
    </row>
  </sheetData>
  <sheetProtection algorithmName="SHA-512" hashValue="/wFfAyoNIk07MTZtgPSJb2jOfGKeyCaTSEkt40rlt4nsabpY68dxdfqUMsSCuQA4PE0KHjCNpaNxtV8hJZ5MLQ==" saltValue="wpR8rF8+uLJHifcs4dpaEQ==" spinCount="100000" sheet="1" objects="1" scenarios="1" autoFilter="0"/>
  <mergeCells count="13">
    <mergeCell ref="C49:F49"/>
    <mergeCell ref="J12:J15"/>
    <mergeCell ref="B53:H55"/>
    <mergeCell ref="B18:H20"/>
    <mergeCell ref="B23:H26"/>
    <mergeCell ref="F38:H41"/>
    <mergeCell ref="C42:D42"/>
    <mergeCell ref="D28:E28"/>
    <mergeCell ref="B29:H30"/>
    <mergeCell ref="C46:F46"/>
    <mergeCell ref="C47:F47"/>
    <mergeCell ref="C48:F48"/>
    <mergeCell ref="G51:H51"/>
  </mergeCells>
  <dataValidations count="13">
    <dataValidation type="list" allowBlank="1" showInputMessage="1" showErrorMessage="1" errorTitle="Invalid Entry" error="Must select True or False!" sqref="D28 G46:G49">
      <formula1>$L$5:$L$6</formula1>
    </dataValidation>
    <dataValidation type="list" errorStyle="warning" allowBlank="1" showInputMessage="1" showErrorMessage="1" errorTitle="Select from Dropdown" error="Please select from dropdown if possible" sqref="H46:H49">
      <formula1>$L$45:$L$47</formula1>
    </dataValidation>
    <dataValidation type="list" errorStyle="warning" showInputMessage="1" showErrorMessage="1" errorTitle="SmartDox" error="The value you entered for the dropdown is not valid." sqref="H33">
      <formula1>SD_D_PL_HeatingType_Name</formula1>
    </dataValidation>
    <dataValidation type="list" errorStyle="warning" showInputMessage="1" showErrorMessage="1" errorTitle="SmartDox" error="The value you entered for the dropdown is not valid." sqref="H35">
      <formula1>SD_D_PL_AirConditioningType_Name</formula1>
    </dataValidation>
    <dataValidation type="list" errorStyle="warning" showInputMessage="1" showErrorMessage="1" errorTitle="SmartDox" error="The value you entered for the dropdown is not valid." sqref="H34">
      <formula1>SD_D_PL_CookingType_Name</formula1>
    </dataValidation>
    <dataValidation type="list" errorStyle="warning" showInputMessage="1" showErrorMessage="1" errorTitle="SmartDox" error="The value you entered for the dropdown is not valid." sqref="H36">
      <formula1>SD_D_PL_HotWaterType_Name</formula1>
    </dataValidation>
    <dataValidation type="list" errorStyle="warning" showInputMessage="1" showErrorMessage="1" errorTitle="SmartDox" error="The value you entered for the dropdown is not valid." sqref="H14:H15">
      <formula1>SD_D_PL_ExteriorFacadeType_Name</formula1>
    </dataValidation>
    <dataValidation type="list" errorStyle="warning" showInputMessage="1" showErrorMessage="1" errorTitle="SmartDox" error="The value you entered for the dropdown is not valid." sqref="B15">
      <formula1>SD_D_PL_UDF_437_Name</formula1>
    </dataValidation>
    <dataValidation type="list" errorStyle="warning" showInputMessage="1" showErrorMessage="1" errorTitle="SmartDox" error="The value you entered for the dropdown is not valid." sqref="H10">
      <formula1>SD_D_PL_BuildingType_Name</formula1>
    </dataValidation>
    <dataValidation type="list" errorStyle="warning" showInputMessage="1" showErrorMessage="1" errorTitle="SmartDox" error="The value you entered for the dropdown is not valid." sqref="H13">
      <formula1>SD_D_PL_ConstructionType_Name</formula1>
    </dataValidation>
    <dataValidation type="list" errorStyle="warning" showInputMessage="1" showErrorMessage="1" errorTitle="SmartDox" error="The value you entered for the dropdown is not valid." sqref="H12">
      <formula1>SD_D_PL_RoofType_Name</formula1>
    </dataValidation>
    <dataValidation type="list" errorStyle="warning" showInputMessage="1" showErrorMessage="1" errorTitle="SmartDox" error="The value you entered for the dropdown is not valid." sqref="H11">
      <formula1>SD_D_PL_ResidentialApartmentType_Name</formula1>
    </dataValidation>
    <dataValidation type="list" allowBlank="1" showInputMessage="1" showErrorMessage="1" sqref="C33:C41">
      <formula1>$L$5:$L$6</formula1>
    </dataValidation>
  </dataValidations>
  <printOptions horizontalCentered="1"/>
  <pageMargins left="0.7" right="0.7" top="0.25" bottom="0.75" header="0.3" footer="0.3"/>
  <pageSetup scale="86" orientation="portrait"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errorStyle="warning" showInputMessage="1" showErrorMessage="1" errorTitle="SmartDox" error="The value you entered for the dropdown is not valid.">
          <x14:formula1>
            <xm:f>SD_Dropdowns!$BE$2:$BE$8</xm:f>
          </x14:formula1>
          <xm:sqref>G51:H51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P58"/>
  <sheetViews>
    <sheetView zoomScale="110" zoomScaleNormal="110" workbookViewId="0">
      <selection activeCell="I64" sqref="I64"/>
    </sheetView>
  </sheetViews>
  <sheetFormatPr defaultRowHeight="15"/>
  <cols>
    <col min="1" max="1" width="4" customWidth="1"/>
    <col min="2" max="2" width="9.5703125" customWidth="1"/>
    <col min="3" max="3" width="10.7109375" customWidth="1"/>
    <col min="4" max="4" width="12" customWidth="1"/>
    <col min="5" max="5" width="18" style="71" customWidth="1"/>
    <col min="6" max="6" width="9.7109375" style="71" customWidth="1"/>
    <col min="7" max="7" width="9.28515625" style="71" customWidth="1"/>
    <col min="8" max="8" width="16.7109375" customWidth="1"/>
    <col min="9" max="9" width="22.42578125" customWidth="1"/>
    <col min="10" max="10" width="2.28515625" customWidth="1"/>
    <col min="11" max="11" width="15.85546875" customWidth="1"/>
    <col min="12" max="12" width="2.140625" style="60" customWidth="1"/>
    <col min="13" max="13" width="4.28515625" style="71" hidden="1" customWidth="1"/>
    <col min="14" max="14" width="52" hidden="1" customWidth="1"/>
    <col min="15" max="15" width="10" hidden="1" customWidth="1"/>
    <col min="16" max="16" width="2" style="60" customWidth="1"/>
  </cols>
  <sheetData>
    <row r="1" spans="1:15">
      <c r="A1" s="10" t="str">
        <f>'DEV Info'!A1</f>
        <v>Virginia Housing Rental Housing Loan Application - MIXED USE</v>
      </c>
    </row>
    <row r="2" spans="1:15" ht="7.15" customHeight="1" thickBot="1">
      <c r="A2" s="1"/>
      <c r="B2" s="1"/>
      <c r="C2" s="1"/>
      <c r="D2" s="1"/>
      <c r="E2" s="72"/>
      <c r="F2" s="72"/>
      <c r="G2" s="72"/>
      <c r="H2" s="1"/>
      <c r="I2" s="1"/>
      <c r="J2" s="1"/>
    </row>
    <row r="4" spans="1:15">
      <c r="A4" s="33" t="s">
        <v>795</v>
      </c>
      <c r="E4" s="309" t="s">
        <v>39</v>
      </c>
      <c r="F4" s="304">
        <f>'DEV Info'!D27</f>
        <v>0</v>
      </c>
      <c r="N4" t="s">
        <v>820</v>
      </c>
    </row>
    <row r="5" spans="1:15">
      <c r="A5" s="68"/>
      <c r="E5" s="73"/>
      <c r="F5" s="73"/>
      <c r="G5" s="73"/>
      <c r="J5" s="59"/>
      <c r="K5" s="70"/>
      <c r="N5" t="b">
        <v>1</v>
      </c>
    </row>
    <row r="6" spans="1:15">
      <c r="A6" s="68"/>
      <c r="B6" s="33" t="s">
        <v>708</v>
      </c>
      <c r="C6" s="33"/>
      <c r="E6" s="73"/>
      <c r="F6" s="303" t="s">
        <v>3153</v>
      </c>
      <c r="G6" s="73"/>
      <c r="J6" s="59"/>
      <c r="K6" s="70"/>
      <c r="N6" t="b">
        <v>0</v>
      </c>
    </row>
    <row r="7" spans="1:15" ht="6.6" customHeight="1">
      <c r="A7" s="68"/>
      <c r="E7" s="73"/>
      <c r="F7" s="73"/>
      <c r="G7" s="73"/>
      <c r="J7" s="59"/>
      <c r="K7" s="70"/>
    </row>
    <row r="8" spans="1:15" ht="24.75">
      <c r="A8" s="68"/>
      <c r="B8" s="37" t="s">
        <v>178</v>
      </c>
      <c r="C8" s="37" t="s">
        <v>710</v>
      </c>
      <c r="D8" s="37" t="s">
        <v>709</v>
      </c>
      <c r="E8" s="323"/>
      <c r="F8" s="37" t="s">
        <v>178</v>
      </c>
      <c r="G8" s="37" t="s">
        <v>710</v>
      </c>
      <c r="H8" s="37" t="s">
        <v>709</v>
      </c>
      <c r="J8" s="59"/>
      <c r="K8" s="70"/>
    </row>
    <row r="9" spans="1:15">
      <c r="A9" s="68"/>
      <c r="B9" s="505">
        <v>0</v>
      </c>
      <c r="C9" s="509" t="e">
        <f t="shared" ref="C9:C16" si="0">B9/F$4</f>
        <v>#DIV/0!</v>
      </c>
      <c r="D9" s="508">
        <v>0.3</v>
      </c>
      <c r="E9" s="323"/>
      <c r="F9" s="505">
        <v>0</v>
      </c>
      <c r="G9" s="507" t="e">
        <f t="shared" ref="G9:G17" si="1">F9/F$4</f>
        <v>#DIV/0!</v>
      </c>
      <c r="H9" s="508">
        <v>0.3</v>
      </c>
      <c r="J9" s="59"/>
      <c r="K9" s="70"/>
    </row>
    <row r="10" spans="1:15">
      <c r="A10" s="68"/>
      <c r="B10" s="505">
        <v>0</v>
      </c>
      <c r="C10" s="509" t="e">
        <f t="shared" si="0"/>
        <v>#DIV/0!</v>
      </c>
      <c r="D10" s="508">
        <v>0.4</v>
      </c>
      <c r="E10" s="323"/>
      <c r="F10" s="505">
        <v>0</v>
      </c>
      <c r="G10" s="507" t="e">
        <f t="shared" si="1"/>
        <v>#DIV/0!</v>
      </c>
      <c r="H10" s="508">
        <v>0.4</v>
      </c>
    </row>
    <row r="11" spans="1:15">
      <c r="A11" s="68"/>
      <c r="B11" s="505">
        <v>0</v>
      </c>
      <c r="C11" s="509" t="e">
        <f t="shared" si="0"/>
        <v>#DIV/0!</v>
      </c>
      <c r="D11" s="508">
        <v>0.5</v>
      </c>
      <c r="E11" s="323"/>
      <c r="F11" s="505">
        <v>0</v>
      </c>
      <c r="G11" s="507" t="e">
        <f t="shared" si="1"/>
        <v>#DIV/0!</v>
      </c>
      <c r="H11" s="508">
        <v>0.5</v>
      </c>
    </row>
    <row r="12" spans="1:15">
      <c r="A12" s="68"/>
      <c r="B12" s="505">
        <v>0</v>
      </c>
      <c r="C12" s="509" t="e">
        <f t="shared" si="0"/>
        <v>#DIV/0!</v>
      </c>
      <c r="D12" s="508">
        <v>0.6</v>
      </c>
      <c r="E12" s="323"/>
      <c r="F12" s="505">
        <v>0</v>
      </c>
      <c r="G12" s="507" t="e">
        <f t="shared" si="1"/>
        <v>#DIV/0!</v>
      </c>
      <c r="H12" s="508">
        <v>0.6</v>
      </c>
    </row>
    <row r="13" spans="1:15">
      <c r="A13" s="68"/>
      <c r="B13" s="505">
        <v>0</v>
      </c>
      <c r="C13" s="509" t="e">
        <f t="shared" si="0"/>
        <v>#DIV/0!</v>
      </c>
      <c r="D13" s="508">
        <v>0.7</v>
      </c>
      <c r="E13" s="323"/>
      <c r="F13" s="505">
        <v>0</v>
      </c>
      <c r="G13" s="507" t="e">
        <f t="shared" si="1"/>
        <v>#DIV/0!</v>
      </c>
      <c r="H13" s="508">
        <v>0.7</v>
      </c>
      <c r="N13" t="s">
        <v>3151</v>
      </c>
      <c r="O13" s="489">
        <f>B17</f>
        <v>0</v>
      </c>
    </row>
    <row r="14" spans="1:15">
      <c r="A14" s="68"/>
      <c r="B14" s="505">
        <v>0</v>
      </c>
      <c r="C14" s="509" t="e">
        <f t="shared" si="0"/>
        <v>#DIV/0!</v>
      </c>
      <c r="D14" s="508">
        <v>0.8</v>
      </c>
      <c r="E14" s="323"/>
      <c r="F14" s="505">
        <v>0</v>
      </c>
      <c r="G14" s="507" t="e">
        <f t="shared" si="1"/>
        <v>#DIV/0!</v>
      </c>
      <c r="H14" s="508">
        <v>0.8</v>
      </c>
    </row>
    <row r="15" spans="1:15">
      <c r="A15" s="68"/>
      <c r="B15" s="505">
        <v>0</v>
      </c>
      <c r="C15" s="509" t="e">
        <f t="shared" si="0"/>
        <v>#DIV/0!</v>
      </c>
      <c r="D15" s="508">
        <v>1</v>
      </c>
      <c r="E15" s="323"/>
      <c r="F15" s="598"/>
      <c r="G15" s="599"/>
      <c r="H15" s="600"/>
    </row>
    <row r="16" spans="1:15">
      <c r="A16" s="68"/>
      <c r="B16" s="505">
        <v>0</v>
      </c>
      <c r="C16" s="509" t="e">
        <f t="shared" si="0"/>
        <v>#DIV/0!</v>
      </c>
      <c r="D16" s="508">
        <v>1.5</v>
      </c>
      <c r="E16" s="323"/>
      <c r="F16" s="598"/>
      <c r="G16" s="599"/>
      <c r="H16" s="600"/>
      <c r="I16" s="1079" t="str">
        <f>N17</f>
        <v/>
      </c>
      <c r="J16" s="1080"/>
      <c r="K16" s="1080"/>
      <c r="M16" s="564"/>
      <c r="N16" s="211" t="s">
        <v>1199</v>
      </c>
      <c r="O16" s="59"/>
    </row>
    <row r="17" spans="1:16" ht="30">
      <c r="A17" s="68"/>
      <c r="B17" s="505">
        <v>0</v>
      </c>
      <c r="C17" s="509" t="e">
        <f>Tenants!O13/F$4</f>
        <v>#DIV/0!</v>
      </c>
      <c r="D17" s="597" t="s">
        <v>3152</v>
      </c>
      <c r="E17" s="323"/>
      <c r="F17" s="505">
        <v>0</v>
      </c>
      <c r="G17" s="507" t="e">
        <f t="shared" si="1"/>
        <v>#DIV/0!</v>
      </c>
      <c r="H17" s="597" t="s">
        <v>3152</v>
      </c>
      <c r="I17" s="1079"/>
      <c r="J17" s="1080"/>
      <c r="K17" s="1080"/>
      <c r="M17" s="401"/>
      <c r="N17" s="83" t="str">
        <f>IF(OR(Tenants!O13&lt;&gt;B17, Tenants!O13&lt;&gt;F17),"Error: Market units does not match unrestricted units listed on Dev Info Tab","")</f>
        <v/>
      </c>
      <c r="O17" s="59"/>
    </row>
    <row r="18" spans="1:16">
      <c r="A18" s="68"/>
      <c r="B18" s="319">
        <f>SUM(B9:B17)</f>
        <v>0</v>
      </c>
      <c r="C18" s="326" t="e">
        <f>SUM(C9:C17)</f>
        <v>#DIV/0!</v>
      </c>
      <c r="D18" s="320"/>
      <c r="E18" s="73"/>
      <c r="F18" s="319">
        <f>SUM(F9:F17)</f>
        <v>0</v>
      </c>
      <c r="G18" s="320" t="e">
        <f>SUM(G9:G17)</f>
        <v>#DIV/0!</v>
      </c>
      <c r="H18" s="320"/>
      <c r="M18" s="564"/>
      <c r="N18" s="211" t="s">
        <v>1383</v>
      </c>
    </row>
    <row r="19" spans="1:16" s="79" customFormat="1">
      <c r="A19" s="321"/>
      <c r="B19" s="322" t="str">
        <f>N19</f>
        <v/>
      </c>
      <c r="C19" s="319"/>
      <c r="D19" s="320"/>
      <c r="E19" s="323"/>
      <c r="F19" s="322" t="str">
        <f>N22</f>
        <v/>
      </c>
      <c r="G19" s="319"/>
      <c r="H19" s="320"/>
      <c r="L19" s="325"/>
      <c r="M19" s="565"/>
      <c r="N19" s="83" t="str">
        <f>IF(B18=F4, "", "Error:  # of Units in Inc. Limits not equal to Total Units.")</f>
        <v/>
      </c>
      <c r="P19" s="325"/>
    </row>
    <row r="20" spans="1:16" s="79" customFormat="1" ht="9" customHeight="1">
      <c r="A20" s="321"/>
      <c r="G20" s="319"/>
      <c r="H20" s="320"/>
      <c r="L20" s="325"/>
      <c r="O20" s="461"/>
      <c r="P20" s="325"/>
    </row>
    <row r="21" spans="1:16" s="79" customFormat="1">
      <c r="A21" s="321"/>
      <c r="B21" s="506" t="s">
        <v>1170</v>
      </c>
      <c r="C21" s="319"/>
      <c r="D21" s="320"/>
      <c r="E21" s="323"/>
      <c r="F21" s="488"/>
      <c r="G21" s="319"/>
      <c r="H21" s="320"/>
      <c r="L21" s="325"/>
      <c r="M21" s="566"/>
      <c r="N21" s="356" t="s">
        <v>1382</v>
      </c>
      <c r="P21" s="325"/>
    </row>
    <row r="22" spans="1:16" s="79" customFormat="1">
      <c r="A22" s="321"/>
      <c r="E22" s="323"/>
      <c r="F22" s="324"/>
      <c r="G22" s="324"/>
      <c r="L22" s="325"/>
      <c r="M22" s="565"/>
      <c r="N22" s="364" t="str">
        <f>IF(F18=F4, "", "Error:  # of Units in Rent Limits not equal to Total Units.")</f>
        <v/>
      </c>
      <c r="P22" s="325"/>
    </row>
    <row r="23" spans="1:16">
      <c r="A23" s="68"/>
      <c r="B23" s="1026" t="s">
        <v>1171</v>
      </c>
      <c r="C23" s="1026"/>
      <c r="D23" s="1026"/>
      <c r="E23" s="1026"/>
      <c r="F23" s="1026"/>
      <c r="G23" s="1026"/>
      <c r="H23" s="1026"/>
      <c r="I23" s="1026"/>
    </row>
    <row r="24" spans="1:16">
      <c r="B24" s="1026"/>
      <c r="C24" s="1026"/>
      <c r="D24" s="1026"/>
      <c r="E24" s="1026"/>
      <c r="F24" s="1026"/>
      <c r="G24" s="1026"/>
      <c r="H24" s="1026"/>
      <c r="I24" s="1026"/>
    </row>
    <row r="25" spans="1:16">
      <c r="B25" s="1026"/>
      <c r="C25" s="1026"/>
      <c r="D25" s="1026"/>
      <c r="E25" s="1026"/>
      <c r="F25" s="1026"/>
      <c r="G25" s="1026"/>
      <c r="H25" s="1026"/>
      <c r="I25" s="1026"/>
    </row>
    <row r="26" spans="1:16" ht="18" customHeight="1">
      <c r="B26" s="1026"/>
      <c r="C26" s="1026"/>
      <c r="D26" s="1026"/>
      <c r="E26" s="1026"/>
      <c r="F26" s="1026"/>
      <c r="G26" s="1026"/>
      <c r="H26" s="1026"/>
      <c r="I26" s="1026"/>
    </row>
    <row r="27" spans="1:16" ht="9" customHeight="1"/>
    <row r="28" spans="1:16" ht="43.9" customHeight="1">
      <c r="B28" s="1026" t="s">
        <v>711</v>
      </c>
      <c r="C28" s="1026"/>
      <c r="D28" s="1026"/>
      <c r="E28" s="1026"/>
      <c r="F28" s="1026"/>
      <c r="G28" s="1026"/>
      <c r="H28" s="1026"/>
      <c r="I28" s="1026"/>
    </row>
    <row r="29" spans="1:16" ht="9" customHeight="1"/>
    <row r="30" spans="1:16" ht="45.6" customHeight="1">
      <c r="B30" s="1026" t="s">
        <v>1172</v>
      </c>
      <c r="C30" s="1026"/>
      <c r="D30" s="1026"/>
      <c r="E30" s="1026"/>
      <c r="F30" s="1026"/>
      <c r="G30" s="1026"/>
      <c r="H30" s="1026"/>
      <c r="I30" s="1026"/>
    </row>
    <row r="31" spans="1:16" ht="9" customHeight="1"/>
    <row r="32" spans="1:16" ht="62.25" customHeight="1">
      <c r="B32" s="1026" t="s">
        <v>3257</v>
      </c>
      <c r="C32" s="1026"/>
      <c r="D32" s="1026"/>
      <c r="E32" s="1026"/>
      <c r="F32" s="1026"/>
      <c r="G32" s="1026"/>
      <c r="H32" s="1026"/>
      <c r="I32" s="1026"/>
    </row>
    <row r="33" spans="2:15" ht="9" customHeight="1"/>
    <row r="34" spans="2:15" ht="15" customHeight="1">
      <c r="B34" s="1026" t="s">
        <v>3252</v>
      </c>
      <c r="C34" s="1026"/>
      <c r="D34" s="1026"/>
      <c r="E34" s="1026"/>
      <c r="F34" s="1026"/>
      <c r="G34" s="1026"/>
      <c r="H34" s="1026"/>
      <c r="I34" s="489" t="b">
        <v>0</v>
      </c>
    </row>
    <row r="35" spans="2:15">
      <c r="B35" s="581"/>
      <c r="C35" s="581"/>
      <c r="D35" s="581"/>
      <c r="E35" s="581"/>
      <c r="F35" s="581"/>
      <c r="G35" s="581"/>
    </row>
    <row r="36" spans="2:15">
      <c r="B36" s="33" t="s">
        <v>3158</v>
      </c>
      <c r="O36" s="213"/>
    </row>
    <row r="37" spans="2:15">
      <c r="C37" s="850" t="s">
        <v>3254</v>
      </c>
      <c r="G37" s="414"/>
      <c r="H37" s="414"/>
      <c r="O37" s="59"/>
    </row>
    <row r="38" spans="2:15">
      <c r="B38" s="1081" t="s">
        <v>767</v>
      </c>
      <c r="C38" s="1082"/>
      <c r="D38" s="410"/>
      <c r="E38" s="617" t="b">
        <v>0</v>
      </c>
      <c r="F38" s="354" t="s">
        <v>3159</v>
      </c>
      <c r="G38" s="354"/>
      <c r="H38" s="354"/>
      <c r="I38" s="355"/>
      <c r="J38" s="356"/>
    </row>
    <row r="39" spans="2:15" ht="9" customHeight="1">
      <c r="B39" s="593"/>
      <c r="C39" s="594"/>
      <c r="D39" s="412"/>
      <c r="E39" s="605"/>
      <c r="F39" s="604"/>
      <c r="G39" s="417"/>
      <c r="H39" s="417"/>
      <c r="I39" s="363"/>
      <c r="J39" s="364"/>
    </row>
    <row r="40" spans="2:15" ht="14.45" customHeight="1">
      <c r="B40" s="1085" t="s">
        <v>3154</v>
      </c>
      <c r="C40" s="1089"/>
      <c r="D40" s="596"/>
      <c r="E40" s="602" t="b">
        <v>0</v>
      </c>
      <c r="F40" s="603" t="s">
        <v>3156</v>
      </c>
      <c r="G40" s="603"/>
      <c r="H40" s="603"/>
      <c r="I40" s="96"/>
      <c r="J40" s="357"/>
    </row>
    <row r="41" spans="2:15">
      <c r="B41" s="1085"/>
      <c r="C41" s="1089"/>
      <c r="D41" s="596"/>
      <c r="E41" s="602" t="b">
        <v>0</v>
      </c>
      <c r="F41" s="603" t="s">
        <v>3155</v>
      </c>
      <c r="G41" s="603"/>
      <c r="H41" s="603"/>
      <c r="I41" s="96"/>
      <c r="J41" s="357"/>
    </row>
    <row r="42" spans="2:15">
      <c r="B42" s="818"/>
      <c r="C42" s="819"/>
      <c r="D42" s="820"/>
      <c r="E42" s="849" t="b">
        <v>0</v>
      </c>
      <c r="F42" s="603" t="s">
        <v>3363</v>
      </c>
      <c r="G42" s="603"/>
      <c r="H42" s="603"/>
      <c r="I42" s="96"/>
      <c r="J42" s="357"/>
    </row>
    <row r="43" spans="2:15">
      <c r="B43" s="818"/>
      <c r="C43" s="819"/>
      <c r="D43" s="820"/>
      <c r="E43" s="849" t="b">
        <v>0</v>
      </c>
      <c r="F43" s="603" t="s">
        <v>3253</v>
      </c>
      <c r="G43" s="603"/>
      <c r="H43" s="603"/>
      <c r="I43" s="96"/>
      <c r="J43" s="357"/>
    </row>
    <row r="44" spans="2:15" ht="9" customHeight="1">
      <c r="B44" s="411"/>
      <c r="C44" s="415"/>
      <c r="D44" s="412"/>
      <c r="J44" s="364"/>
    </row>
    <row r="45" spans="2:15">
      <c r="B45" s="1081" t="s">
        <v>1063</v>
      </c>
      <c r="C45" s="1082"/>
      <c r="D45" s="1087"/>
      <c r="E45" s="617" t="b">
        <v>0</v>
      </c>
      <c r="F45" s="354" t="s">
        <v>1044</v>
      </c>
      <c r="G45" s="413"/>
      <c r="H45" s="354"/>
      <c r="I45" s="355"/>
      <c r="J45" s="356"/>
    </row>
    <row r="46" spans="2:15">
      <c r="B46" s="1085"/>
      <c r="C46" s="1086"/>
      <c r="D46" s="1088"/>
      <c r="E46" s="602" t="b">
        <v>0</v>
      </c>
      <c r="F46" s="359" t="s">
        <v>1045</v>
      </c>
      <c r="G46" s="319"/>
      <c r="H46" s="358"/>
      <c r="I46" s="96"/>
      <c r="J46" s="357"/>
    </row>
    <row r="47" spans="2:15" ht="9" customHeight="1">
      <c r="B47" s="1083"/>
      <c r="C47" s="1084"/>
      <c r="D47" s="412"/>
      <c r="E47" s="401"/>
      <c r="I47" s="363"/>
      <c r="J47" s="364"/>
    </row>
    <row r="48" spans="2:15">
      <c r="B48" s="1081" t="s">
        <v>1173</v>
      </c>
      <c r="C48" s="1082"/>
      <c r="D48" s="410"/>
      <c r="E48" s="870" t="b">
        <v>0</v>
      </c>
      <c r="F48" s="354" t="s">
        <v>3255</v>
      </c>
      <c r="G48" s="418"/>
      <c r="H48" s="360"/>
      <c r="I48" s="355"/>
      <c r="J48" s="356"/>
    </row>
    <row r="49" spans="2:10">
      <c r="B49" s="818"/>
      <c r="C49" s="819"/>
      <c r="D49" s="820"/>
      <c r="E49" s="870" t="b">
        <v>0</v>
      </c>
      <c r="F49" s="603" t="s">
        <v>3256</v>
      </c>
      <c r="G49" s="359"/>
      <c r="H49" s="358"/>
      <c r="I49" s="96"/>
      <c r="J49" s="357"/>
    </row>
    <row r="50" spans="2:10" ht="9" customHeight="1">
      <c r="B50" s="411"/>
      <c r="C50" s="415"/>
      <c r="D50" s="412"/>
      <c r="E50" s="416"/>
      <c r="F50" s="417"/>
      <c r="G50" s="361"/>
      <c r="H50" s="362"/>
      <c r="I50" s="363"/>
      <c r="J50" s="364"/>
    </row>
    <row r="51" spans="2:10">
      <c r="B51" t="s">
        <v>3258</v>
      </c>
      <c r="C51" s="595"/>
      <c r="D51" s="601"/>
      <c r="E51" s="601"/>
      <c r="F51" s="359"/>
      <c r="G51" s="358"/>
      <c r="H51" s="358"/>
      <c r="I51" s="96"/>
      <c r="J51" s="96"/>
    </row>
    <row r="52" spans="2:10" ht="9" customHeight="1">
      <c r="B52" s="595"/>
      <c r="C52" s="595"/>
      <c r="D52" s="601"/>
      <c r="E52" s="601"/>
      <c r="F52" s="359"/>
      <c r="G52" s="358"/>
      <c r="H52" s="358"/>
      <c r="I52" s="96"/>
      <c r="J52" s="96"/>
    </row>
    <row r="53" spans="2:10">
      <c r="B53" s="359" t="s">
        <v>3157</v>
      </c>
      <c r="C53" s="358"/>
      <c r="D53" s="358"/>
      <c r="E53" s="615" t="b">
        <v>0</v>
      </c>
    </row>
    <row r="54" spans="2:10">
      <c r="B54" s="71" t="s">
        <v>873</v>
      </c>
      <c r="C54" s="71"/>
      <c r="E54"/>
    </row>
    <row r="55" spans="2:10">
      <c r="B55" s="1062"/>
      <c r="C55" s="987"/>
      <c r="D55" s="987"/>
      <c r="E55" s="1063"/>
    </row>
    <row r="56" spans="2:10">
      <c r="B56" s="1066"/>
      <c r="C56" s="984"/>
      <c r="D56" s="984"/>
      <c r="E56" s="1067"/>
    </row>
    <row r="57" spans="2:10">
      <c r="B57" s="1064"/>
      <c r="C57" s="985"/>
      <c r="D57" s="985"/>
      <c r="E57" s="1065"/>
    </row>
    <row r="58" spans="2:10" ht="9" customHeight="1"/>
  </sheetData>
  <sheetProtection algorithmName="SHA-512" hashValue="E5CzNGVl4sEnDPjXV8s0tE/KzPvMfH6IXQRZ6YlRvzhm6gylbfH5txiYJcDKnDI3aUzyOTmNJYTe/+xrJcaxSQ==" saltValue="+5wYOJufKcrfNA+bnvUoAA==" spinCount="100000" sheet="1" objects="1" scenarios="1" autoFilter="0"/>
  <mergeCells count="13">
    <mergeCell ref="I16:K17"/>
    <mergeCell ref="B55:E57"/>
    <mergeCell ref="B32:I32"/>
    <mergeCell ref="B23:I26"/>
    <mergeCell ref="B28:I28"/>
    <mergeCell ref="B30:I30"/>
    <mergeCell ref="B38:C38"/>
    <mergeCell ref="B47:C47"/>
    <mergeCell ref="B45:C46"/>
    <mergeCell ref="D45:D46"/>
    <mergeCell ref="B48:C48"/>
    <mergeCell ref="B40:C41"/>
    <mergeCell ref="B34:H34"/>
  </mergeCells>
  <dataValidations count="4">
    <dataValidation type="list" allowBlank="1" showInputMessage="1" showErrorMessage="1" errorTitle="Invalid Entry" error="Must select True or False!" sqref="K5:K9">
      <formula1>#REF!</formula1>
    </dataValidation>
    <dataValidation type="list" allowBlank="1" showInputMessage="1" showErrorMessage="1" errorTitle="Invalid Entry" error="Must select True or False" sqref="I34">
      <formula1>$N$5:$N$6</formula1>
    </dataValidation>
    <dataValidation type="list" allowBlank="1" showInputMessage="1" showErrorMessage="1" errorTitle="Invalid Entry" error="Please select True or False" sqref="E53 E38 E40:E43 E45:E46 E48:E49">
      <formula1>$N$5:$N$6</formula1>
    </dataValidation>
    <dataValidation type="list" allowBlank="1" showInputMessage="1" showErrorMessage="1" sqref="F21">
      <formula1>$N$5:$N$6</formula1>
    </dataValidation>
  </dataValidations>
  <pageMargins left="0.7" right="0.7" top="0.25" bottom="0.75" header="0.3" footer="0.3"/>
  <pageSetup scale="79" orientation="portrait" r:id="rId1"/>
  <headerFooter>
    <oddFooter>&amp;L&amp;9&amp;F&amp;R&amp;9&amp;A, 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R59"/>
  <sheetViews>
    <sheetView zoomScale="110" zoomScaleNormal="110" workbookViewId="0">
      <selection activeCell="D4" sqref="D4"/>
    </sheetView>
  </sheetViews>
  <sheetFormatPr defaultColWidth="8.85546875" defaultRowHeight="15"/>
  <cols>
    <col min="1" max="1" width="2.28515625" style="22" customWidth="1"/>
    <col min="2" max="2" width="2.7109375" style="22" customWidth="1"/>
    <col min="3" max="3" width="29.5703125" style="22" customWidth="1"/>
    <col min="4" max="4" width="15.42578125" style="22" customWidth="1"/>
    <col min="5" max="5" width="3.85546875" style="22" customWidth="1"/>
    <col min="6" max="6" width="3.140625" style="22" customWidth="1"/>
    <col min="7" max="7" width="21" style="22" customWidth="1"/>
    <col min="8" max="8" width="7.42578125" style="22" customWidth="1"/>
    <col min="9" max="9" width="10.5703125" style="22" customWidth="1"/>
    <col min="10" max="10" width="11.5703125" style="22" customWidth="1"/>
    <col min="11" max="11" width="6.28515625" style="22" customWidth="1"/>
    <col min="12" max="12" width="15.7109375" style="22" customWidth="1"/>
    <col min="13" max="13" width="2.7109375" style="236" customWidth="1"/>
    <col min="14" max="14" width="15.28515625" style="22" hidden="1" customWidth="1"/>
    <col min="15" max="17" width="8.85546875" style="22" hidden="1" customWidth="1"/>
    <col min="18" max="18" width="3.5703125" style="236" customWidth="1"/>
    <col min="19" max="16384" width="8.85546875" style="22"/>
  </cols>
  <sheetData>
    <row r="1" spans="1:18" ht="15.75">
      <c r="A1" s="10" t="str">
        <f>'DEV Info'!A1</f>
        <v>Virginia Housing Rental Housing Loan Application - MIXED USE</v>
      </c>
      <c r="B1" s="16"/>
      <c r="E1" s="225"/>
      <c r="F1" s="225"/>
      <c r="J1" s="225"/>
      <c r="N1" s="33" t="s">
        <v>836</v>
      </c>
    </row>
    <row r="2" spans="1:18" ht="7.15" customHeight="1" thickBot="1">
      <c r="A2" s="87"/>
      <c r="B2" s="87"/>
      <c r="C2" s="87"/>
      <c r="D2" s="87"/>
      <c r="E2" s="226"/>
      <c r="F2" s="226"/>
      <c r="G2" s="87"/>
      <c r="H2" s="87"/>
      <c r="I2" s="87"/>
      <c r="J2" s="226"/>
    </row>
    <row r="3" spans="1:18" ht="9.6" customHeight="1"/>
    <row r="4" spans="1:18" ht="18.75">
      <c r="A4" s="34" t="s">
        <v>796</v>
      </c>
      <c r="B4" s="34"/>
      <c r="C4" s="34"/>
    </row>
    <row r="5" spans="1:18" ht="9" customHeight="1"/>
    <row r="6" spans="1:18" ht="29.25" customHeight="1">
      <c r="B6" s="1097" t="s">
        <v>874</v>
      </c>
      <c r="C6" s="1097"/>
      <c r="D6" s="1097"/>
      <c r="E6" s="1097"/>
      <c r="F6" s="1097"/>
      <c r="G6" s="1097"/>
      <c r="H6" s="1097"/>
      <c r="I6" s="1097"/>
      <c r="J6" s="1097"/>
      <c r="K6" s="471"/>
      <c r="O6" s="225"/>
      <c r="P6" s="225"/>
    </row>
    <row r="7" spans="1:18" s="32" customFormat="1" ht="7.9" customHeight="1">
      <c r="M7" s="237"/>
      <c r="R7" s="237"/>
    </row>
    <row r="8" spans="1:18" s="32" customFormat="1" ht="12.75">
      <c r="B8" s="229" t="s">
        <v>313</v>
      </c>
      <c r="C8" s="230" t="s">
        <v>159</v>
      </c>
      <c r="D8" s="510" t="b">
        <v>0</v>
      </c>
      <c r="E8" s="111"/>
      <c r="F8" s="229" t="s">
        <v>321</v>
      </c>
      <c r="G8" s="32" t="s">
        <v>1286</v>
      </c>
      <c r="I8" s="510" t="b">
        <v>0</v>
      </c>
      <c r="M8" s="237"/>
      <c r="R8" s="237"/>
    </row>
    <row r="9" spans="1:18" s="32" customFormat="1">
      <c r="B9" s="229" t="s">
        <v>314</v>
      </c>
      <c r="C9" s="230" t="s">
        <v>160</v>
      </c>
      <c r="D9" s="510" t="b">
        <v>0</v>
      </c>
      <c r="E9" s="111"/>
      <c r="F9" s="229" t="s">
        <v>311</v>
      </c>
      <c r="G9" s="230" t="s">
        <v>168</v>
      </c>
      <c r="H9" s="510" t="b">
        <v>0</v>
      </c>
      <c r="M9" s="237"/>
      <c r="N9" s="336" t="s">
        <v>64</v>
      </c>
      <c r="R9" s="237"/>
    </row>
    <row r="10" spans="1:18" s="32" customFormat="1" ht="12.75">
      <c r="B10" s="229" t="s">
        <v>315</v>
      </c>
      <c r="C10" s="230" t="s">
        <v>162</v>
      </c>
      <c r="D10" s="510" t="b">
        <v>0</v>
      </c>
      <c r="E10" s="111"/>
      <c r="F10" s="231" t="s">
        <v>312</v>
      </c>
      <c r="G10" s="230" t="s">
        <v>169</v>
      </c>
      <c r="H10" s="510" t="b">
        <v>0</v>
      </c>
      <c r="M10" s="237"/>
      <c r="N10" s="333" t="b">
        <v>1</v>
      </c>
      <c r="R10" s="237"/>
    </row>
    <row r="11" spans="1:18" s="32" customFormat="1" ht="12.75">
      <c r="B11" s="229" t="s">
        <v>316</v>
      </c>
      <c r="C11" s="230" t="s">
        <v>163</v>
      </c>
      <c r="D11" s="510" t="b">
        <v>0</v>
      </c>
      <c r="E11" s="111"/>
      <c r="F11" s="231" t="s">
        <v>322</v>
      </c>
      <c r="G11" s="230" t="s">
        <v>170</v>
      </c>
      <c r="H11" s="510" t="b">
        <v>0</v>
      </c>
      <c r="M11" s="237"/>
      <c r="N11" s="335" t="b">
        <v>0</v>
      </c>
      <c r="R11" s="237"/>
    </row>
    <row r="12" spans="1:18" s="32" customFormat="1" ht="12.75">
      <c r="B12" s="229" t="s">
        <v>317</v>
      </c>
      <c r="C12" s="230" t="s">
        <v>164</v>
      </c>
      <c r="D12" s="510" t="b">
        <v>0</v>
      </c>
      <c r="E12" s="111"/>
      <c r="F12" s="231" t="s">
        <v>323</v>
      </c>
      <c r="G12" s="230" t="s">
        <v>171</v>
      </c>
      <c r="H12" s="510" t="b">
        <v>0</v>
      </c>
      <c r="M12" s="237"/>
      <c r="R12" s="237"/>
    </row>
    <row r="13" spans="1:18" s="32" customFormat="1" ht="12.75">
      <c r="B13" s="229" t="s">
        <v>318</v>
      </c>
      <c r="C13" s="230" t="s">
        <v>165</v>
      </c>
      <c r="D13" s="510" t="b">
        <v>0</v>
      </c>
      <c r="E13" s="111"/>
      <c r="F13" s="232" t="s">
        <v>324</v>
      </c>
      <c r="G13" s="230" t="s">
        <v>172</v>
      </c>
      <c r="H13" s="510" t="b">
        <v>0</v>
      </c>
      <c r="I13" s="111"/>
      <c r="J13" s="111"/>
      <c r="M13" s="237"/>
      <c r="R13" s="237"/>
    </row>
    <row r="14" spans="1:18" s="32" customFormat="1" ht="12.75">
      <c r="B14" s="229" t="s">
        <v>319</v>
      </c>
      <c r="C14" s="230" t="s">
        <v>166</v>
      </c>
      <c r="D14" s="510" t="b">
        <v>0</v>
      </c>
      <c r="E14" s="111"/>
      <c r="M14" s="237"/>
      <c r="R14" s="237"/>
    </row>
    <row r="15" spans="1:18" s="32" customFormat="1" ht="12.75">
      <c r="B15" s="229" t="s">
        <v>320</v>
      </c>
      <c r="C15" s="230" t="s">
        <v>167</v>
      </c>
      <c r="D15" s="510" t="b">
        <v>0</v>
      </c>
      <c r="E15" s="111"/>
      <c r="M15" s="237"/>
      <c r="R15" s="237"/>
    </row>
    <row r="16" spans="1:18" s="32" customFormat="1" ht="12.75">
      <c r="B16" s="229"/>
      <c r="C16" s="230"/>
      <c r="D16" s="230"/>
      <c r="E16" s="230"/>
      <c r="F16" s="230"/>
      <c r="G16" s="230"/>
      <c r="H16" s="230"/>
      <c r="I16" s="230"/>
      <c r="J16" s="111"/>
      <c r="M16" s="237"/>
      <c r="R16" s="237"/>
    </row>
    <row r="17" spans="2:18" s="32" customFormat="1" ht="28.9" customHeight="1">
      <c r="B17" s="1097" t="s">
        <v>3259</v>
      </c>
      <c r="C17" s="1097"/>
      <c r="D17" s="1097"/>
      <c r="E17" s="1097"/>
      <c r="F17" s="1097"/>
      <c r="G17" s="1097"/>
      <c r="H17" s="1097"/>
      <c r="I17" s="1097"/>
      <c r="J17" s="1097"/>
      <c r="K17" s="471"/>
      <c r="M17" s="237"/>
      <c r="R17" s="237"/>
    </row>
    <row r="18" spans="2:18" s="32" customFormat="1" ht="12.75">
      <c r="B18" s="229" t="s">
        <v>313</v>
      </c>
      <c r="C18" s="810"/>
      <c r="E18" s="111"/>
      <c r="F18" s="229" t="s">
        <v>316</v>
      </c>
      <c r="G18" s="1091"/>
      <c r="H18" s="1091"/>
      <c r="I18" s="111"/>
      <c r="J18" s="111"/>
      <c r="M18" s="237"/>
      <c r="R18" s="237"/>
    </row>
    <row r="19" spans="2:18" s="32" customFormat="1" ht="12.75">
      <c r="B19" s="229" t="s">
        <v>314</v>
      </c>
      <c r="C19" s="810"/>
      <c r="E19" s="111"/>
      <c r="F19" s="229" t="s">
        <v>317</v>
      </c>
      <c r="G19" s="1092"/>
      <c r="H19" s="1092"/>
      <c r="I19" s="111"/>
      <c r="J19" s="111"/>
      <c r="M19" s="237"/>
      <c r="R19" s="237"/>
    </row>
    <row r="20" spans="2:18" s="32" customFormat="1" ht="12.75">
      <c r="B20" s="229" t="s">
        <v>315</v>
      </c>
      <c r="C20" s="810"/>
      <c r="E20" s="111"/>
      <c r="F20" s="232"/>
      <c r="G20" s="228"/>
      <c r="H20" s="111"/>
      <c r="I20" s="111"/>
      <c r="J20" s="111"/>
      <c r="M20" s="237"/>
      <c r="R20" s="237"/>
    </row>
    <row r="21" spans="2:18" ht="10.9" customHeight="1">
      <c r="B21" s="811"/>
      <c r="C21" s="811"/>
      <c r="D21" s="811"/>
      <c r="E21" s="811"/>
      <c r="F21" s="811"/>
      <c r="G21" s="811"/>
      <c r="H21" s="811"/>
      <c r="I21" s="811"/>
      <c r="J21" s="811"/>
      <c r="K21" s="811"/>
    </row>
    <row r="22" spans="2:18" ht="14.45" customHeight="1">
      <c r="B22" s="811" t="s">
        <v>3242</v>
      </c>
      <c r="C22" s="228"/>
      <c r="D22" s="1098"/>
      <c r="E22" s="1098"/>
      <c r="F22" s="1098"/>
      <c r="G22" s="1098"/>
    </row>
    <row r="23" spans="2:18" s="32" customFormat="1" ht="9" customHeight="1">
      <c r="C23" s="228"/>
      <c r="M23" s="237"/>
      <c r="R23" s="237"/>
    </row>
    <row r="24" spans="2:18">
      <c r="B24" s="33" t="s">
        <v>3243</v>
      </c>
      <c r="N24" s="33"/>
    </row>
    <row r="25" spans="2:18" ht="7.9" customHeight="1">
      <c r="C25" s="228"/>
      <c r="N25" s="33"/>
    </row>
    <row r="26" spans="2:18" s="32" customFormat="1" ht="13.9" customHeight="1">
      <c r="B26" s="567" t="s">
        <v>313</v>
      </c>
      <c r="C26" s="230" t="s">
        <v>148</v>
      </c>
      <c r="D26" s="510" t="b">
        <v>0</v>
      </c>
      <c r="E26" s="111"/>
      <c r="F26" s="229" t="s">
        <v>312</v>
      </c>
      <c r="G26" s="230" t="s">
        <v>1395</v>
      </c>
      <c r="H26" s="510" t="b">
        <v>0</v>
      </c>
      <c r="M26" s="237"/>
      <c r="N26" s="539"/>
      <c r="R26" s="237"/>
    </row>
    <row r="27" spans="2:18" s="32" customFormat="1" ht="13.9" customHeight="1">
      <c r="B27" s="301" t="s">
        <v>314</v>
      </c>
      <c r="C27" s="230" t="s">
        <v>149</v>
      </c>
      <c r="D27" s="510" t="b">
        <v>0</v>
      </c>
      <c r="F27" s="231" t="s">
        <v>322</v>
      </c>
      <c r="G27" s="230" t="s">
        <v>155</v>
      </c>
      <c r="H27" s="510" t="b">
        <v>0</v>
      </c>
      <c r="M27" s="237"/>
      <c r="N27" s="539"/>
      <c r="R27" s="237"/>
    </row>
    <row r="28" spans="2:18" s="32" customFormat="1" ht="12.75">
      <c r="B28" s="301" t="s">
        <v>315</v>
      </c>
      <c r="C28" s="230" t="s">
        <v>1289</v>
      </c>
      <c r="D28" s="510" t="b">
        <v>0</v>
      </c>
      <c r="E28" s="111"/>
      <c r="F28" s="232" t="s">
        <v>323</v>
      </c>
      <c r="G28" s="230" t="s">
        <v>156</v>
      </c>
      <c r="H28" s="510" t="b">
        <v>0</v>
      </c>
      <c r="M28" s="237"/>
      <c r="N28" s="32" t="s">
        <v>1184</v>
      </c>
      <c r="O28" s="111"/>
      <c r="R28" s="237"/>
    </row>
    <row r="29" spans="2:18" s="32" customFormat="1" ht="12.75">
      <c r="B29" s="301" t="s">
        <v>316</v>
      </c>
      <c r="C29" s="230" t="s">
        <v>150</v>
      </c>
      <c r="D29" s="510" t="b">
        <v>0</v>
      </c>
      <c r="E29" s="111"/>
      <c r="F29" s="232" t="s">
        <v>324</v>
      </c>
      <c r="G29" s="230" t="s">
        <v>1396</v>
      </c>
      <c r="H29" s="510" t="b">
        <v>0</v>
      </c>
      <c r="M29" s="237"/>
      <c r="N29" s="32" t="s">
        <v>1183</v>
      </c>
      <c r="O29" s="638" t="b">
        <f>IF(H33&gt;0,TRUE,FALSE)</f>
        <v>0</v>
      </c>
      <c r="R29" s="237"/>
    </row>
    <row r="30" spans="2:18" s="32" customFormat="1" ht="12.75">
      <c r="B30" s="301" t="s">
        <v>317</v>
      </c>
      <c r="C30" s="230" t="s">
        <v>151</v>
      </c>
      <c r="D30" s="510" t="b">
        <v>0</v>
      </c>
      <c r="E30" s="111"/>
      <c r="F30" s="232" t="s">
        <v>325</v>
      </c>
      <c r="G30" s="230" t="s">
        <v>1292</v>
      </c>
      <c r="H30" s="510" t="b">
        <v>0</v>
      </c>
      <c r="M30" s="237"/>
      <c r="N30" s="32" t="s">
        <v>1181</v>
      </c>
      <c r="O30" s="639" t="b">
        <f>IF(H34&gt;0,TRUE,FALSE)</f>
        <v>0</v>
      </c>
      <c r="R30" s="237"/>
    </row>
    <row r="31" spans="2:18" s="32" customFormat="1" ht="12.75">
      <c r="B31" s="301" t="s">
        <v>318</v>
      </c>
      <c r="C31" s="230" t="s">
        <v>152</v>
      </c>
      <c r="D31" s="510" t="b">
        <v>0</v>
      </c>
      <c r="E31" s="111"/>
      <c r="F31" s="232" t="s">
        <v>326</v>
      </c>
      <c r="G31" s="230" t="s">
        <v>157</v>
      </c>
      <c r="H31" s="510" t="b">
        <v>0</v>
      </c>
      <c r="M31" s="237"/>
      <c r="N31" s="32" t="s">
        <v>1182</v>
      </c>
      <c r="O31" s="639" t="b">
        <f>IF(H35&gt;0,TRUE,FALSE)</f>
        <v>0</v>
      </c>
      <c r="R31" s="237"/>
    </row>
    <row r="32" spans="2:18" s="32" customFormat="1" ht="12.75">
      <c r="C32" s="533" t="s">
        <v>1384</v>
      </c>
      <c r="D32" s="618"/>
      <c r="E32" s="111"/>
      <c r="F32" s="232" t="s">
        <v>327</v>
      </c>
      <c r="G32" s="230" t="s">
        <v>158</v>
      </c>
      <c r="H32" s="510" t="b">
        <v>0</v>
      </c>
      <c r="M32" s="237"/>
      <c r="N32" s="32" t="s">
        <v>3213</v>
      </c>
      <c r="O32" s="639" t="b">
        <f t="shared" ref="O32:O33" si="0">IF(H36&gt;0,TRUE,FALSE)</f>
        <v>0</v>
      </c>
      <c r="R32" s="237"/>
    </row>
    <row r="33" spans="1:18" s="32" customFormat="1" ht="12.75">
      <c r="B33" s="301" t="s">
        <v>319</v>
      </c>
      <c r="C33" s="230" t="s">
        <v>153</v>
      </c>
      <c r="D33" s="510" t="b">
        <v>0</v>
      </c>
      <c r="E33" s="111"/>
      <c r="F33" s="232" t="s">
        <v>328</v>
      </c>
      <c r="G33" s="568" t="s">
        <v>3260</v>
      </c>
      <c r="H33" s="1099"/>
      <c r="I33" s="1099"/>
      <c r="J33" s="1099"/>
      <c r="M33" s="237"/>
      <c r="N33" s="32" t="s">
        <v>3212</v>
      </c>
      <c r="O33" s="640" t="b">
        <f t="shared" si="0"/>
        <v>0</v>
      </c>
      <c r="R33" s="237"/>
    </row>
    <row r="34" spans="1:18" s="32" customFormat="1" ht="12.75">
      <c r="B34" s="301" t="s">
        <v>320</v>
      </c>
      <c r="C34" s="230" t="s">
        <v>154</v>
      </c>
      <c r="D34" s="510" t="b">
        <v>0</v>
      </c>
      <c r="E34" s="111"/>
      <c r="F34" s="111"/>
      <c r="G34" s="568" t="s">
        <v>3216</v>
      </c>
      <c r="H34" s="1096"/>
      <c r="I34" s="1096"/>
      <c r="J34" s="1096"/>
      <c r="M34" s="237"/>
      <c r="R34" s="237"/>
    </row>
    <row r="35" spans="1:18" s="32" customFormat="1" ht="12.75">
      <c r="B35" s="301" t="s">
        <v>321</v>
      </c>
      <c r="C35" s="230" t="s">
        <v>173</v>
      </c>
      <c r="D35" s="510" t="b">
        <v>0</v>
      </c>
      <c r="E35" s="111"/>
      <c r="G35" s="520" t="s">
        <v>1385</v>
      </c>
      <c r="H35" s="1096"/>
      <c r="I35" s="1096"/>
      <c r="J35" s="1096"/>
      <c r="M35" s="237"/>
      <c r="R35" s="237"/>
    </row>
    <row r="36" spans="1:18" s="32" customFormat="1" ht="12.75">
      <c r="B36" s="231"/>
      <c r="E36" s="111"/>
      <c r="G36" s="520" t="s">
        <v>3214</v>
      </c>
      <c r="H36" s="1100"/>
      <c r="I36" s="1100"/>
      <c r="J36" s="1100"/>
      <c r="M36" s="237"/>
      <c r="R36" s="237"/>
    </row>
    <row r="37" spans="1:18" s="32" customFormat="1" ht="12.75">
      <c r="E37" s="111"/>
      <c r="G37" s="520" t="s">
        <v>3215</v>
      </c>
      <c r="H37" s="1090"/>
      <c r="I37" s="1090"/>
      <c r="J37" s="1090"/>
      <c r="M37" s="237"/>
      <c r="R37" s="237"/>
    </row>
    <row r="38" spans="1:18" s="32" customFormat="1" ht="12.75">
      <c r="C38" s="111"/>
      <c r="D38" s="111"/>
      <c r="E38" s="111"/>
      <c r="M38" s="237"/>
      <c r="R38" s="237"/>
    </row>
    <row r="39" spans="1:18" ht="18.75">
      <c r="A39" s="34" t="s">
        <v>797</v>
      </c>
      <c r="B39" s="34"/>
      <c r="C39" s="1191"/>
    </row>
    <row r="40" spans="1:18" s="30" customFormat="1">
      <c r="C40" s="30" t="s">
        <v>1041</v>
      </c>
      <c r="M40" s="238"/>
      <c r="R40" s="238"/>
    </row>
    <row r="41" spans="1:18" s="30" customFormat="1">
      <c r="C41" s="30" t="s">
        <v>1174</v>
      </c>
      <c r="E41" s="403"/>
      <c r="I41" s="403" t="s">
        <v>1175</v>
      </c>
      <c r="M41" s="238"/>
      <c r="R41" s="238"/>
    </row>
    <row r="42" spans="1:18" s="30" customFormat="1">
      <c r="C42" s="30" t="s">
        <v>1022</v>
      </c>
      <c r="M42" s="238"/>
      <c r="R42" s="238"/>
    </row>
    <row r="43" spans="1:18" s="30" customFormat="1">
      <c r="C43" s="30" t="s">
        <v>875</v>
      </c>
      <c r="M43" s="238"/>
      <c r="R43" s="238"/>
    </row>
    <row r="44" spans="1:18" s="30" customFormat="1">
      <c r="C44" s="511" t="s">
        <v>174</v>
      </c>
      <c r="M44" s="238"/>
      <c r="R44" s="238"/>
    </row>
    <row r="46" spans="1:18" ht="18.75">
      <c r="A46" s="34" t="s">
        <v>798</v>
      </c>
      <c r="B46" s="34"/>
      <c r="C46" s="1191"/>
    </row>
    <row r="47" spans="1:18" s="30" customFormat="1">
      <c r="C47" s="30" t="s">
        <v>1042</v>
      </c>
      <c r="M47" s="238"/>
      <c r="R47" s="238"/>
    </row>
    <row r="48" spans="1:18" s="30" customFormat="1">
      <c r="C48" s="30" t="s">
        <v>704</v>
      </c>
      <c r="M48" s="238"/>
      <c r="R48" s="238"/>
    </row>
    <row r="49" spans="3:18" s="30" customFormat="1">
      <c r="C49" s="30" t="s">
        <v>707</v>
      </c>
      <c r="M49" s="238"/>
      <c r="R49" s="238"/>
    </row>
    <row r="50" spans="3:18" s="30" customFormat="1">
      <c r="C50" s="30" t="s">
        <v>175</v>
      </c>
      <c r="M50" s="238"/>
      <c r="R50" s="238"/>
    </row>
    <row r="51" spans="3:18" s="30" customFormat="1">
      <c r="C51" s="30" t="s">
        <v>1023</v>
      </c>
      <c r="M51" s="238"/>
      <c r="R51" s="238"/>
    </row>
    <row r="52" spans="3:18" s="30" customFormat="1">
      <c r="M52" s="238"/>
      <c r="R52" s="238"/>
    </row>
    <row r="53" spans="3:18" s="30" customFormat="1">
      <c r="C53" s="33" t="s">
        <v>821</v>
      </c>
      <c r="G53" s="1095">
        <f>Team!E43</f>
        <v>0</v>
      </c>
      <c r="H53" s="1095"/>
      <c r="I53" s="318"/>
      <c r="J53" s="318"/>
      <c r="M53" s="238"/>
      <c r="R53" s="238"/>
    </row>
    <row r="54" spans="3:18" s="30" customFormat="1" ht="7.15" customHeight="1">
      <c r="G54" s="235"/>
      <c r="H54" s="235"/>
      <c r="M54" s="238"/>
      <c r="R54" s="238"/>
    </row>
    <row r="55" spans="3:18" s="30" customFormat="1">
      <c r="C55" s="30" t="s">
        <v>1176</v>
      </c>
      <c r="E55" s="1094" t="b">
        <v>0</v>
      </c>
      <c r="F55" s="1094"/>
      <c r="I55" s="234" t="s">
        <v>176</v>
      </c>
      <c r="J55" s="512">
        <v>0</v>
      </c>
      <c r="M55" s="238"/>
      <c r="R55" s="238"/>
    </row>
    <row r="56" spans="3:18" s="30" customFormat="1" ht="10.15" customHeight="1">
      <c r="M56" s="238"/>
      <c r="R56" s="238"/>
    </row>
    <row r="57" spans="3:18" s="30" customFormat="1">
      <c r="C57" s="30" t="s">
        <v>1177</v>
      </c>
      <c r="H57" s="488" t="b">
        <v>0</v>
      </c>
      <c r="M57" s="238"/>
      <c r="R57" s="238"/>
    </row>
    <row r="58" spans="3:18">
      <c r="E58" s="227"/>
      <c r="F58" s="227"/>
      <c r="G58" s="227"/>
      <c r="H58" s="227"/>
      <c r="I58" s="227"/>
      <c r="J58" s="227"/>
      <c r="K58" s="227"/>
    </row>
    <row r="59" spans="3:18">
      <c r="C59" s="1093" t="s">
        <v>1221</v>
      </c>
      <c r="D59" s="1093"/>
      <c r="E59" s="1093"/>
      <c r="F59" s="1093"/>
      <c r="G59" s="1093"/>
    </row>
  </sheetData>
  <sheetProtection algorithmName="SHA-512" hashValue="o6jUatMDWzN/kuQcn8wm6h+2RNxj8wPz34ZkkmDIc7fSDrvwIEH7L9hyjCxlM7pkHJ0cbKwxPfWPKjQUDuOXlQ==" saltValue="5Ujqchrn5fEJCqvhdep5rw==" spinCount="100000" sheet="1" objects="1" scenarios="1" autoFilter="0"/>
  <mergeCells count="13">
    <mergeCell ref="B6:J6"/>
    <mergeCell ref="B17:J17"/>
    <mergeCell ref="D22:G22"/>
    <mergeCell ref="H33:J33"/>
    <mergeCell ref="H36:J36"/>
    <mergeCell ref="H37:J37"/>
    <mergeCell ref="G18:H18"/>
    <mergeCell ref="G19:H19"/>
    <mergeCell ref="C59:G59"/>
    <mergeCell ref="E55:F55"/>
    <mergeCell ref="G53:H53"/>
    <mergeCell ref="H34:J34"/>
    <mergeCell ref="H35:J35"/>
  </mergeCells>
  <dataValidations count="2">
    <dataValidation type="list" allowBlank="1" showInputMessage="1" showErrorMessage="1" errorTitle="Invalid Entry" error="Must select True or False!" sqref="H57 E55 D33:D35 I8 H9:H13 H26:H32 D26:D31 D8:D15">
      <formula1>$N$10:$N$11</formula1>
    </dataValidation>
    <dataValidation type="list" errorStyle="warning" showInputMessage="1" showErrorMessage="1" errorTitle="SmartDox" error="The value you entered for the dropdown is not valid." sqref="D32">
      <formula1>SD_D_PL_UDF_453_Name</formula1>
    </dataValidation>
  </dataValidations>
  <hyperlinks>
    <hyperlink ref="I41" r:id="rId1" display="form available on Virginiahousing.com for each comparable property. "/>
    <hyperlink ref="C59" r:id="rId2"/>
  </hyperlinks>
  <printOptions horizontalCentered="1"/>
  <pageMargins left="0.45" right="0.7" top="0.25" bottom="0.75" header="0.3" footer="0.3"/>
  <pageSetup scale="86" orientation="portrait" r:id="rId3"/>
  <headerFooter>
    <oddFooter>&amp;L&amp;9&amp;F&amp;R&amp;9&amp;F, Page &amp;P of &amp;N</oddFooter>
  </headerFooter>
  <ignoredErrors>
    <ignoredError sqref="G35:G38" numberStoredAsText="1"/>
  </ignoredError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Dropdowns!$A$43:$A$52</xm:f>
          </x14:formula1>
          <xm:sqref>D22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B89"/>
  <sheetViews>
    <sheetView zoomScale="110" zoomScaleNormal="110" zoomScaleSheetLayoutView="100" workbookViewId="0">
      <selection activeCell="T4" sqref="T4"/>
    </sheetView>
  </sheetViews>
  <sheetFormatPr defaultRowHeight="15"/>
  <cols>
    <col min="1" max="1" width="3.140625" style="33" customWidth="1"/>
    <col min="2" max="2" width="12.140625" customWidth="1"/>
    <col min="3" max="3" width="6.28515625" customWidth="1"/>
    <col min="4" max="4" width="8.85546875" customWidth="1"/>
    <col min="5" max="5" width="11.140625" customWidth="1"/>
    <col min="6" max="6" width="10.5703125" customWidth="1"/>
    <col min="7" max="7" width="11.7109375" customWidth="1"/>
    <col min="8" max="9" width="11" customWidth="1"/>
    <col min="11" max="11" width="13.7109375" customWidth="1"/>
    <col min="12" max="12" width="28.5703125" customWidth="1"/>
    <col min="13" max="13" width="16.5703125" customWidth="1"/>
    <col min="14" max="14" width="8.42578125" customWidth="1"/>
    <col min="15" max="15" width="7.7109375" customWidth="1"/>
    <col min="16" max="16" width="3.85546875" style="165" customWidth="1"/>
    <col min="17" max="17" width="3.28515625" customWidth="1"/>
    <col min="18" max="18" width="3.42578125" customWidth="1"/>
    <col min="19" max="19" width="20.28515625" customWidth="1"/>
    <col min="20" max="20" width="8.85546875" style="79" customWidth="1"/>
    <col min="21" max="21" width="11.42578125" style="79" customWidth="1"/>
    <col min="22" max="22" width="10.7109375" style="79" customWidth="1"/>
    <col min="23" max="26" width="8.85546875" style="79" customWidth="1"/>
    <col min="27" max="28" width="11" style="79" customWidth="1"/>
    <col min="29" max="38" width="8.85546875" style="79" customWidth="1"/>
    <col min="39" max="39" width="21.5703125" style="79" customWidth="1"/>
    <col min="40" max="40" width="19.42578125" customWidth="1"/>
    <col min="41" max="41" width="2.42578125" style="165" customWidth="1"/>
    <col min="42" max="53" width="8.85546875" hidden="1" customWidth="1"/>
    <col min="54" max="54" width="2.42578125" style="165" customWidth="1"/>
  </cols>
  <sheetData>
    <row r="1" spans="1:54">
      <c r="A1" s="10" t="str">
        <f>'DEV Info'!A1</f>
        <v>Virginia Housing Rental Housing Loan Application - MIXED USE</v>
      </c>
    </row>
    <row r="2" spans="1:54" ht="7.9" customHeight="1" thickBot="1">
      <c r="A2" s="65"/>
      <c r="B2" s="1"/>
      <c r="C2" s="1"/>
      <c r="D2" s="1"/>
      <c r="E2" s="1"/>
      <c r="F2" s="1"/>
      <c r="G2" s="1"/>
      <c r="H2" s="1"/>
      <c r="I2" s="1"/>
      <c r="J2" s="1"/>
      <c r="K2" s="1"/>
      <c r="L2" s="1"/>
      <c r="M2" s="112"/>
    </row>
    <row r="3" spans="1:54" ht="6.75" customHeight="1">
      <c r="T3" s="460"/>
    </row>
    <row r="4" spans="1:54" ht="18.75">
      <c r="A4" s="34" t="s">
        <v>799</v>
      </c>
      <c r="E4" s="300" t="s">
        <v>3230</v>
      </c>
      <c r="L4" s="247" t="s">
        <v>1178</v>
      </c>
      <c r="T4" s="461" t="s">
        <v>3354</v>
      </c>
    </row>
    <row r="5" spans="1:54" ht="6" customHeight="1">
      <c r="A5" s="66"/>
      <c r="B5" s="33"/>
      <c r="M5" s="33"/>
      <c r="U5" s="461"/>
    </row>
    <row r="6" spans="1:54" ht="7.5" customHeight="1"/>
    <row r="7" spans="1:54" s="35" customFormat="1" ht="35.25" customHeight="1">
      <c r="A7" s="36"/>
      <c r="B7" s="328" t="s">
        <v>177</v>
      </c>
      <c r="C7" s="328" t="s">
        <v>178</v>
      </c>
      <c r="D7" s="328" t="s">
        <v>179</v>
      </c>
      <c r="E7" s="328" t="s">
        <v>762</v>
      </c>
      <c r="F7" s="328" t="s">
        <v>181</v>
      </c>
      <c r="G7" s="328" t="s">
        <v>180</v>
      </c>
      <c r="H7" s="328" t="s">
        <v>837</v>
      </c>
      <c r="I7" s="328" t="s">
        <v>184</v>
      </c>
      <c r="J7" s="328" t="s">
        <v>182</v>
      </c>
      <c r="K7" s="328" t="s">
        <v>183</v>
      </c>
      <c r="L7" s="328" t="s">
        <v>647</v>
      </c>
      <c r="O7"/>
      <c r="P7" s="253"/>
      <c r="Q7" s="91"/>
      <c r="S7" s="35" t="s">
        <v>646</v>
      </c>
      <c r="T7" s="519" t="s">
        <v>159</v>
      </c>
      <c r="U7" s="519" t="s">
        <v>160</v>
      </c>
      <c r="V7" s="519" t="s">
        <v>162</v>
      </c>
      <c r="W7" s="519" t="s">
        <v>163</v>
      </c>
      <c r="X7" s="519" t="s">
        <v>164</v>
      </c>
      <c r="Y7" s="519" t="s">
        <v>165</v>
      </c>
      <c r="Z7" s="519" t="s">
        <v>166</v>
      </c>
      <c r="AA7" s="519" t="s">
        <v>167</v>
      </c>
      <c r="AB7" s="519" t="s">
        <v>3231</v>
      </c>
      <c r="AC7" s="519" t="s">
        <v>168</v>
      </c>
      <c r="AD7" s="519" t="s">
        <v>169</v>
      </c>
      <c r="AE7" s="519" t="s">
        <v>170</v>
      </c>
      <c r="AF7" s="519" t="s">
        <v>171</v>
      </c>
      <c r="AG7" s="519" t="s">
        <v>172</v>
      </c>
      <c r="AH7" s="519" t="s">
        <v>3232</v>
      </c>
      <c r="AI7" s="519" t="s">
        <v>3233</v>
      </c>
      <c r="AJ7" s="519" t="s">
        <v>3234</v>
      </c>
      <c r="AK7" s="519" t="s">
        <v>3235</v>
      </c>
      <c r="AL7" s="519" t="s">
        <v>3236</v>
      </c>
      <c r="AM7" s="519" t="s">
        <v>3244</v>
      </c>
      <c r="AN7" s="519" t="s">
        <v>648</v>
      </c>
      <c r="AO7" s="167"/>
      <c r="AP7" s="35" t="s">
        <v>161</v>
      </c>
      <c r="AQ7" s="35" t="s">
        <v>759</v>
      </c>
      <c r="AR7" s="35" t="s">
        <v>583</v>
      </c>
      <c r="AT7" s="64" t="s">
        <v>64</v>
      </c>
      <c r="AU7" s="35" t="s">
        <v>3237</v>
      </c>
      <c r="AV7" s="35" t="s">
        <v>3238</v>
      </c>
      <c r="AW7" s="35" t="s">
        <v>3239</v>
      </c>
      <c r="AX7" s="35" t="s">
        <v>3240</v>
      </c>
      <c r="AY7" s="35" t="s">
        <v>3241</v>
      </c>
      <c r="BA7" s="35" t="s">
        <v>818</v>
      </c>
      <c r="BB7" s="167"/>
    </row>
    <row r="8" spans="1:54">
      <c r="A8" s="33">
        <v>1</v>
      </c>
      <c r="B8" s="513"/>
      <c r="C8" s="514"/>
      <c r="D8" s="494"/>
      <c r="E8" s="494"/>
      <c r="F8" s="516"/>
      <c r="G8" s="608"/>
      <c r="H8" s="516"/>
      <c r="I8" s="240">
        <f>F8+H8</f>
        <v>0</v>
      </c>
      <c r="J8" s="241" t="e">
        <f>I8/D8</f>
        <v>#DIV/0!</v>
      </c>
      <c r="K8" s="241">
        <f>C8*F8*12</f>
        <v>0</v>
      </c>
      <c r="L8" s="517"/>
      <c r="P8" s="254"/>
      <c r="Q8" s="252"/>
      <c r="R8" s="33">
        <v>1</v>
      </c>
      <c r="S8">
        <f>B8</f>
        <v>0</v>
      </c>
      <c r="T8" s="641" t="str">
        <f>IF(C8=0, "",Mrktg!$D$8)</f>
        <v/>
      </c>
      <c r="U8" s="641" t="str">
        <f>IF(C8=0, "",Mrktg!$D$9)</f>
        <v/>
      </c>
      <c r="V8" s="641" t="str">
        <f>IF(C8=0,"",Mrktg!$D$10)</f>
        <v/>
      </c>
      <c r="W8" s="641" t="str">
        <f>IF(C8=0,"",Mrktg!$D$11)</f>
        <v/>
      </c>
      <c r="X8" s="641" t="str">
        <f>IF(C8=0, "",Mrktg!$D$12)</f>
        <v/>
      </c>
      <c r="Y8" s="641" t="str">
        <f>IF(C8=0,"",Mrktg!$D$13)</f>
        <v/>
      </c>
      <c r="Z8" s="641" t="str">
        <f>IF(C8 = 0,"",Mrktg!$D$14)</f>
        <v/>
      </c>
      <c r="AA8" s="641" t="str">
        <f>IF(C8=0,"",Mrktg!$D$15)</f>
        <v/>
      </c>
      <c r="AB8" s="641" t="str">
        <f>IF(C8=0,"",Mrktg!$I$8)</f>
        <v/>
      </c>
      <c r="AC8" s="641" t="str">
        <f>IF(C8=0,"",Mrktg!$H$9)</f>
        <v/>
      </c>
      <c r="AD8" s="641" t="str">
        <f>IF(C8=0,"",Mrktg!$H$10)</f>
        <v/>
      </c>
      <c r="AE8" s="641" t="str">
        <f>IF(C8=0,"",Mrktg!$H$11)</f>
        <v/>
      </c>
      <c r="AF8" s="641" t="str">
        <f>IF(C8=0,"",Mrktg!$H$12)</f>
        <v/>
      </c>
      <c r="AG8" s="641" t="str">
        <f>IF($C8=0,"",Mrktg!$H$13)</f>
        <v/>
      </c>
      <c r="AH8" s="641" t="str">
        <f>IF($C8=0,"",Mrktg!$C$18)</f>
        <v/>
      </c>
      <c r="AI8" s="641" t="str">
        <f>IF($C8=0,"",Mrktg!$C$19)</f>
        <v/>
      </c>
      <c r="AJ8" s="641" t="str">
        <f>IF($C8=0,"",Mrktg!$C$20)</f>
        <v/>
      </c>
      <c r="AK8" s="641" t="str">
        <f>IF($C8=0,"",Mrktg!$G$18)</f>
        <v/>
      </c>
      <c r="AL8" s="641" t="str">
        <f>IF($C8=0,"",Mrktg!$G$19)</f>
        <v/>
      </c>
      <c r="AM8" s="641"/>
      <c r="AN8" s="643" t="str">
        <f>IF(C8=0,"",Mrktg!$D$22)</f>
        <v/>
      </c>
      <c r="AP8" t="str">
        <f>IF($C8=0,"",IF($E8= "DEN", TRUE, FALSE))</f>
        <v/>
      </c>
      <c r="AQ8" t="str">
        <f>IF($C8=0,"",IF($E8="Sunroom",TRUE,FALSE))</f>
        <v/>
      </c>
      <c r="AR8" t="str">
        <f>IF($C8=0,"",IF($E8="Loft", TRUE, FALSE))</f>
        <v/>
      </c>
      <c r="AT8" t="b">
        <v>1</v>
      </c>
      <c r="AU8" t="b">
        <f>IF(AH8&gt;"",TRUE, FALSE)</f>
        <v>0</v>
      </c>
      <c r="AV8" t="b">
        <f t="shared" ref="AV8:AY8" si="0">IF(AI8&gt;"",TRUE, FALSE)</f>
        <v>0</v>
      </c>
      <c r="AW8" t="b">
        <f t="shared" si="0"/>
        <v>0</v>
      </c>
      <c r="AX8" t="b">
        <f t="shared" si="0"/>
        <v>0</v>
      </c>
      <c r="AY8" t="b">
        <f t="shared" si="0"/>
        <v>0</v>
      </c>
      <c r="BA8">
        <f t="shared" ref="BA8:BA39" si="1">C8*D8</f>
        <v>0</v>
      </c>
    </row>
    <row r="9" spans="1:54">
      <c r="A9" s="33">
        <v>2</v>
      </c>
      <c r="B9" s="513"/>
      <c r="C9" s="514"/>
      <c r="D9" s="494"/>
      <c r="E9" s="494"/>
      <c r="F9" s="516"/>
      <c r="G9" s="608"/>
      <c r="H9" s="516"/>
      <c r="I9" s="240">
        <f t="shared" ref="I9:I32" si="2">F9+H9</f>
        <v>0</v>
      </c>
      <c r="J9" s="241" t="e">
        <f t="shared" ref="J9:J32" si="3">I9/D9</f>
        <v>#DIV/0!</v>
      </c>
      <c r="K9" s="241">
        <f t="shared" ref="K9:K32" si="4">C9*F9*12</f>
        <v>0</v>
      </c>
      <c r="L9" s="517"/>
      <c r="P9" s="254"/>
      <c r="Q9" s="252"/>
      <c r="R9" s="33">
        <v>2</v>
      </c>
      <c r="S9">
        <f t="shared" ref="S9:S17" si="5">B9</f>
        <v>0</v>
      </c>
      <c r="T9" s="641" t="str">
        <f>IF(C9=0, "",Mrktg!$D$8)</f>
        <v/>
      </c>
      <c r="U9" s="641" t="str">
        <f>IF(C9=0, "",Mrktg!$D$9)</f>
        <v/>
      </c>
      <c r="V9" s="641" t="str">
        <f>IF(C9=0,"",Mrktg!$D$10)</f>
        <v/>
      </c>
      <c r="W9" s="641" t="str">
        <f>IF(C9=0,"",Mrktg!$D$11)</f>
        <v/>
      </c>
      <c r="X9" s="641" t="str">
        <f>IF(C9=0, "",Mrktg!$D$12)</f>
        <v/>
      </c>
      <c r="Y9" s="641" t="str">
        <f>IF(C9=0,"",Mrktg!$D$13)</f>
        <v/>
      </c>
      <c r="Z9" s="641" t="str">
        <f>IF(C9 = 0,"",Mrktg!$D$14)</f>
        <v/>
      </c>
      <c r="AA9" s="641" t="str">
        <f>IF(C9=0,"",Mrktg!$D$15)</f>
        <v/>
      </c>
      <c r="AB9" s="641" t="str">
        <f>IF(C9=0,"",Mrktg!$I$8)</f>
        <v/>
      </c>
      <c r="AC9" s="641" t="str">
        <f>IF(C9=0,"",Mrktg!$H$9)</f>
        <v/>
      </c>
      <c r="AD9" s="641" t="str">
        <f>IF(C9=0,"",Mrktg!$H$10)</f>
        <v/>
      </c>
      <c r="AE9" s="641" t="str">
        <f>IF(C9=0,"",Mrktg!$H$11)</f>
        <v/>
      </c>
      <c r="AF9" s="641" t="str">
        <f>IF(C9=0,"",Mrktg!$H$12)</f>
        <v/>
      </c>
      <c r="AG9" s="641" t="str">
        <f>IF(C9=0,"",Mrktg!$H$13)</f>
        <v/>
      </c>
      <c r="AH9" s="641" t="str">
        <f>IF($C9=0,"",Mrktg!$C$18)</f>
        <v/>
      </c>
      <c r="AI9" s="641" t="str">
        <f>IF($C9=0,"",Mrktg!$C$19)</f>
        <v/>
      </c>
      <c r="AJ9" s="641" t="str">
        <f>IF($C9=0,"",Mrktg!$C$20)</f>
        <v/>
      </c>
      <c r="AK9" s="641" t="str">
        <f>IF($C9=0,"",Mrktg!$G$18)</f>
        <v/>
      </c>
      <c r="AL9" s="641" t="str">
        <f>IF($C9=0,"",Mrktg!$G$19)</f>
        <v/>
      </c>
      <c r="AM9" s="641"/>
      <c r="AN9" s="642" t="str">
        <f>IF(C9=0,"",Mrktg!$D$22)</f>
        <v/>
      </c>
      <c r="AP9" t="str">
        <f t="shared" ref="AP9:AP57" si="6">IF($C9=0,"",IF($E9= "DEN", TRUE, FALSE))</f>
        <v/>
      </c>
      <c r="AQ9" t="str">
        <f t="shared" ref="AQ9:AQ57" si="7">IF($C9=0,"",IF($E9="Sunroom",TRUE,FALSE))</f>
        <v/>
      </c>
      <c r="AR9" t="str">
        <f t="shared" ref="AR9:AR57" si="8">IF($C9=0,"",IF($E9="Loft", TRUE, FALSE))</f>
        <v/>
      </c>
      <c r="AT9" t="b">
        <v>0</v>
      </c>
      <c r="AU9" t="b">
        <f t="shared" ref="AU9:AU57" si="9">IF(AH9&gt;"",TRUE, FALSE)</f>
        <v>0</v>
      </c>
      <c r="AV9" t="b">
        <f t="shared" ref="AV9:AV57" si="10">IF(AI9&gt;"",TRUE, FALSE)</f>
        <v>0</v>
      </c>
      <c r="AW9" t="b">
        <f t="shared" ref="AW9:AW57" si="11">IF(AJ9&gt;"",TRUE, FALSE)</f>
        <v>0</v>
      </c>
      <c r="AX9" t="b">
        <f t="shared" ref="AX9:AX57" si="12">IF(AK9&gt;"",TRUE, FALSE)</f>
        <v>0</v>
      </c>
      <c r="AY9" t="b">
        <f t="shared" ref="AY9:AY57" si="13">IF(AL9&gt;"",TRUE, FALSE)</f>
        <v>0</v>
      </c>
      <c r="BA9">
        <f t="shared" si="1"/>
        <v>0</v>
      </c>
    </row>
    <row r="10" spans="1:54">
      <c r="A10" s="33">
        <v>3</v>
      </c>
      <c r="B10" s="513"/>
      <c r="C10" s="514"/>
      <c r="D10" s="494"/>
      <c r="E10" s="494"/>
      <c r="F10" s="516"/>
      <c r="G10" s="608"/>
      <c r="H10" s="516"/>
      <c r="I10" s="240">
        <f t="shared" si="2"/>
        <v>0</v>
      </c>
      <c r="J10" s="241" t="e">
        <f t="shared" si="3"/>
        <v>#DIV/0!</v>
      </c>
      <c r="K10" s="241">
        <f t="shared" si="4"/>
        <v>0</v>
      </c>
      <c r="L10" s="517"/>
      <c r="P10" s="254"/>
      <c r="Q10" s="252"/>
      <c r="R10" s="33">
        <v>3</v>
      </c>
      <c r="S10">
        <f t="shared" si="5"/>
        <v>0</v>
      </c>
      <c r="T10" s="641" t="str">
        <f>IF(C10=0, "",Mrktg!$D$8)</f>
        <v/>
      </c>
      <c r="U10" s="641" t="str">
        <f>IF(C10=0, "",Mrktg!$D$9)</f>
        <v/>
      </c>
      <c r="V10" s="641" t="str">
        <f>IF(C10=0,"",Mrktg!$D$10)</f>
        <v/>
      </c>
      <c r="W10" s="641" t="str">
        <f>IF(C10=0,"",Mrktg!$D$11)</f>
        <v/>
      </c>
      <c r="X10" s="641" t="str">
        <f>IF(C10=0, "",Mrktg!$D$12)</f>
        <v/>
      </c>
      <c r="Y10" s="641" t="str">
        <f>IF(C10=0,"",Mrktg!$D$13)</f>
        <v/>
      </c>
      <c r="Z10" s="641" t="str">
        <f>IF(C10 = 0,"",Mrktg!$D$14)</f>
        <v/>
      </c>
      <c r="AA10" s="641" t="str">
        <f>IF(C10=0,"",Mrktg!$D$15)</f>
        <v/>
      </c>
      <c r="AB10" s="641" t="str">
        <f>IF(C10=0,"",Mrktg!$I$8)</f>
        <v/>
      </c>
      <c r="AC10" s="641" t="str">
        <f>IF(C10=0,"",Mrktg!$H$9)</f>
        <v/>
      </c>
      <c r="AD10" s="641" t="str">
        <f>IF(C10=0,"",Mrktg!$H$10)</f>
        <v/>
      </c>
      <c r="AE10" s="641" t="str">
        <f>IF(C10=0,"",Mrktg!$H$11)</f>
        <v/>
      </c>
      <c r="AF10" s="641" t="str">
        <f>IF(C10=0,"",Mrktg!$H$12)</f>
        <v/>
      </c>
      <c r="AG10" s="641" t="str">
        <f>IF(C10=0,"",Mrktg!$H$13)</f>
        <v/>
      </c>
      <c r="AH10" s="641" t="str">
        <f>IF($C10=0,"",Mrktg!$C$18)</f>
        <v/>
      </c>
      <c r="AI10" s="641" t="str">
        <f>IF($C10=0,"",Mrktg!$C$19)</f>
        <v/>
      </c>
      <c r="AJ10" s="641" t="str">
        <f>IF($C10=0,"",Mrktg!$C$20)</f>
        <v/>
      </c>
      <c r="AK10" s="641" t="str">
        <f>IF($C10=0,"",Mrktg!$G$18)</f>
        <v/>
      </c>
      <c r="AL10" s="641" t="str">
        <f>IF($C10=0,"",Mrktg!$G$19)</f>
        <v/>
      </c>
      <c r="AM10" s="641"/>
      <c r="AN10" s="642" t="str">
        <f>IF(C10=0,"",Mrktg!$D$22)</f>
        <v/>
      </c>
      <c r="AP10" t="str">
        <f t="shared" si="6"/>
        <v/>
      </c>
      <c r="AQ10" t="str">
        <f t="shared" si="7"/>
        <v/>
      </c>
      <c r="AR10" t="str">
        <f t="shared" si="8"/>
        <v/>
      </c>
      <c r="AU10" t="b">
        <f t="shared" si="9"/>
        <v>0</v>
      </c>
      <c r="AV10" t="b">
        <f t="shared" si="10"/>
        <v>0</v>
      </c>
      <c r="AW10" t="b">
        <f t="shared" si="11"/>
        <v>0</v>
      </c>
      <c r="AX10" t="b">
        <f t="shared" si="12"/>
        <v>0</v>
      </c>
      <c r="AY10" t="b">
        <f t="shared" si="13"/>
        <v>0</v>
      </c>
      <c r="BA10">
        <f t="shared" si="1"/>
        <v>0</v>
      </c>
    </row>
    <row r="11" spans="1:54">
      <c r="A11" s="33">
        <v>4</v>
      </c>
      <c r="B11" s="513"/>
      <c r="C11" s="514"/>
      <c r="D11" s="494"/>
      <c r="E11" s="494"/>
      <c r="F11" s="516"/>
      <c r="G11" s="608"/>
      <c r="H11" s="516"/>
      <c r="I11" s="240">
        <f t="shared" si="2"/>
        <v>0</v>
      </c>
      <c r="J11" s="241" t="e">
        <f t="shared" si="3"/>
        <v>#DIV/0!</v>
      </c>
      <c r="K11" s="241">
        <f t="shared" si="4"/>
        <v>0</v>
      </c>
      <c r="L11" s="517"/>
      <c r="P11" s="254"/>
      <c r="Q11" s="252"/>
      <c r="R11" s="33">
        <v>4</v>
      </c>
      <c r="S11">
        <f t="shared" si="5"/>
        <v>0</v>
      </c>
      <c r="T11" s="641" t="str">
        <f>IF(C11=0, "",Mrktg!$D$8)</f>
        <v/>
      </c>
      <c r="U11" s="641" t="str">
        <f>IF(C11=0, "",Mrktg!$D$9)</f>
        <v/>
      </c>
      <c r="V11" s="641" t="str">
        <f>IF(C11=0,"",Mrktg!$D$10)</f>
        <v/>
      </c>
      <c r="W11" s="641" t="str">
        <f>IF(C11=0,"",Mrktg!$D$11)</f>
        <v/>
      </c>
      <c r="X11" s="641" t="str">
        <f>IF(C11=0, "",Mrktg!$D$12)</f>
        <v/>
      </c>
      <c r="Y11" s="641" t="str">
        <f>IF(C11=0,"",Mrktg!$D$13)</f>
        <v/>
      </c>
      <c r="Z11" s="641" t="str">
        <f>IF(C11 = 0,"",Mrktg!$D$14)</f>
        <v/>
      </c>
      <c r="AA11" s="641" t="str">
        <f>IF(C11=0,"",Mrktg!$D$15)</f>
        <v/>
      </c>
      <c r="AB11" s="641" t="str">
        <f>IF(C11=0,"",Mrktg!$I$8)</f>
        <v/>
      </c>
      <c r="AC11" s="641" t="str">
        <f>IF(C11=0,"",Mrktg!$H$9)</f>
        <v/>
      </c>
      <c r="AD11" s="641" t="str">
        <f>IF(C11=0,"",Mrktg!$H$10)</f>
        <v/>
      </c>
      <c r="AE11" s="641" t="str">
        <f>IF(C11=0,"",Mrktg!$H$11)</f>
        <v/>
      </c>
      <c r="AF11" s="641" t="str">
        <f>IF(C11=0,"",Mrktg!$H$12)</f>
        <v/>
      </c>
      <c r="AG11" s="641" t="str">
        <f>IF(C11=0,"",Mrktg!$H$13)</f>
        <v/>
      </c>
      <c r="AH11" s="641" t="str">
        <f>IF($C11=0,"",Mrktg!$C$18)</f>
        <v/>
      </c>
      <c r="AI11" s="641" t="str">
        <f>IF($C11=0,"",Mrktg!$C$19)</f>
        <v/>
      </c>
      <c r="AJ11" s="641" t="str">
        <f>IF($C11=0,"",Mrktg!$C$20)</f>
        <v/>
      </c>
      <c r="AK11" s="641" t="str">
        <f>IF($C11=0,"",Mrktg!$G$18)</f>
        <v/>
      </c>
      <c r="AL11" s="641" t="str">
        <f>IF($C11=0,"",Mrktg!$G$19)</f>
        <v/>
      </c>
      <c r="AM11" s="641"/>
      <c r="AN11" s="642" t="str">
        <f>IF(C11=0,"",Mrktg!$D$22)</f>
        <v/>
      </c>
      <c r="AP11" t="str">
        <f t="shared" si="6"/>
        <v/>
      </c>
      <c r="AQ11" t="str">
        <f t="shared" si="7"/>
        <v/>
      </c>
      <c r="AR11" t="str">
        <f t="shared" si="8"/>
        <v/>
      </c>
      <c r="AU11" t="b">
        <f t="shared" si="9"/>
        <v>0</v>
      </c>
      <c r="AV11" t="b">
        <f t="shared" si="10"/>
        <v>0</v>
      </c>
      <c r="AW11" t="b">
        <f t="shared" si="11"/>
        <v>0</v>
      </c>
      <c r="AX11" t="b">
        <f t="shared" si="12"/>
        <v>0</v>
      </c>
      <c r="AY11" t="b">
        <f t="shared" si="13"/>
        <v>0</v>
      </c>
      <c r="BA11">
        <f t="shared" si="1"/>
        <v>0</v>
      </c>
    </row>
    <row r="12" spans="1:54">
      <c r="A12" s="33">
        <v>5</v>
      </c>
      <c r="B12" s="513"/>
      <c r="C12" s="514"/>
      <c r="D12" s="494"/>
      <c r="E12" s="494"/>
      <c r="F12" s="516"/>
      <c r="G12" s="608"/>
      <c r="H12" s="516"/>
      <c r="I12" s="240">
        <f t="shared" si="2"/>
        <v>0</v>
      </c>
      <c r="J12" s="241" t="e">
        <f t="shared" si="3"/>
        <v>#DIV/0!</v>
      </c>
      <c r="K12" s="241">
        <f t="shared" si="4"/>
        <v>0</v>
      </c>
      <c r="L12" s="517"/>
      <c r="P12" s="254"/>
      <c r="Q12" s="252"/>
      <c r="R12" s="33">
        <v>5</v>
      </c>
      <c r="S12">
        <f t="shared" si="5"/>
        <v>0</v>
      </c>
      <c r="T12" s="641" t="str">
        <f>IF(C12=0, "",Mrktg!$D$8)</f>
        <v/>
      </c>
      <c r="U12" s="641" t="str">
        <f>IF(C12=0, "",Mrktg!$D$9)</f>
        <v/>
      </c>
      <c r="V12" s="641" t="str">
        <f>IF(C12=0,"",Mrktg!$D$10)</f>
        <v/>
      </c>
      <c r="W12" s="641" t="str">
        <f>IF(C12=0,"",Mrktg!$D$11)</f>
        <v/>
      </c>
      <c r="X12" s="641" t="str">
        <f>IF(C12=0, "",Mrktg!$D$12)</f>
        <v/>
      </c>
      <c r="Y12" s="641" t="str">
        <f>IF(C12=0,"",Mrktg!$D$13)</f>
        <v/>
      </c>
      <c r="Z12" s="641" t="str">
        <f>IF(C12 = 0,"",Mrktg!$D$14)</f>
        <v/>
      </c>
      <c r="AA12" s="641" t="str">
        <f>IF(C12=0,"",Mrktg!$D$15)</f>
        <v/>
      </c>
      <c r="AB12" s="641" t="str">
        <f>IF(C12=0,"",Mrktg!$I$8)</f>
        <v/>
      </c>
      <c r="AC12" s="641" t="str">
        <f>IF(C12=0,"",Mrktg!$H$9)</f>
        <v/>
      </c>
      <c r="AD12" s="641" t="str">
        <f>IF(C12=0,"",Mrktg!$H$10)</f>
        <v/>
      </c>
      <c r="AE12" s="641" t="str">
        <f>IF(C12=0,"",Mrktg!$H$11)</f>
        <v/>
      </c>
      <c r="AF12" s="641" t="str">
        <f>IF(C12=0,"",Mrktg!$H$12)</f>
        <v/>
      </c>
      <c r="AG12" s="641" t="str">
        <f>IF(C12=0,"",Mrktg!$H$13)</f>
        <v/>
      </c>
      <c r="AH12" s="641" t="str">
        <f>IF($C12=0,"",Mrktg!$C$18)</f>
        <v/>
      </c>
      <c r="AI12" s="641" t="str">
        <f>IF($C12=0,"",Mrktg!$C$19)</f>
        <v/>
      </c>
      <c r="AJ12" s="641" t="str">
        <f>IF($C12=0,"",Mrktg!$C$20)</f>
        <v/>
      </c>
      <c r="AK12" s="641" t="str">
        <f>IF($C12=0,"",Mrktg!$G$18)</f>
        <v/>
      </c>
      <c r="AL12" s="641" t="str">
        <f>IF($C12=0,"",Mrktg!$G$19)</f>
        <v/>
      </c>
      <c r="AM12" s="641"/>
      <c r="AN12" s="642" t="str">
        <f>IF(C12=0,"",Mrktg!$D$22)</f>
        <v/>
      </c>
      <c r="AP12" t="str">
        <f t="shared" si="6"/>
        <v/>
      </c>
      <c r="AQ12" t="str">
        <f t="shared" si="7"/>
        <v/>
      </c>
      <c r="AR12" t="str">
        <f t="shared" si="8"/>
        <v/>
      </c>
      <c r="AT12" s="33" t="s">
        <v>760</v>
      </c>
      <c r="AU12" t="b">
        <f t="shared" si="9"/>
        <v>0</v>
      </c>
      <c r="AV12" t="b">
        <f t="shared" si="10"/>
        <v>0</v>
      </c>
      <c r="AW12" t="b">
        <f t="shared" si="11"/>
        <v>0</v>
      </c>
      <c r="AX12" t="b">
        <f t="shared" si="12"/>
        <v>0</v>
      </c>
      <c r="AY12" t="b">
        <f t="shared" si="13"/>
        <v>0</v>
      </c>
      <c r="BA12">
        <f t="shared" si="1"/>
        <v>0</v>
      </c>
    </row>
    <row r="13" spans="1:54">
      <c r="A13" s="33">
        <v>6</v>
      </c>
      <c r="B13" s="513"/>
      <c r="C13" s="514"/>
      <c r="D13" s="494"/>
      <c r="E13" s="494"/>
      <c r="F13" s="516"/>
      <c r="G13" s="608"/>
      <c r="H13" s="516"/>
      <c r="I13" s="240">
        <f t="shared" si="2"/>
        <v>0</v>
      </c>
      <c r="J13" s="241" t="e">
        <f t="shared" si="3"/>
        <v>#DIV/0!</v>
      </c>
      <c r="K13" s="241">
        <f t="shared" si="4"/>
        <v>0</v>
      </c>
      <c r="L13" s="517"/>
      <c r="P13" s="254"/>
      <c r="Q13" s="252"/>
      <c r="R13" s="33">
        <v>6</v>
      </c>
      <c r="S13">
        <f t="shared" si="5"/>
        <v>0</v>
      </c>
      <c r="T13" s="641" t="str">
        <f>IF(C13=0, "",Mrktg!$D$8)</f>
        <v/>
      </c>
      <c r="U13" s="641" t="str">
        <f>IF(C13=0, "",Mrktg!$D$9)</f>
        <v/>
      </c>
      <c r="V13" s="641" t="str">
        <f>IF(C13=0,"",Mrktg!$D$10)</f>
        <v/>
      </c>
      <c r="W13" s="641" t="str">
        <f>IF(C13=0,"",Mrktg!$D$11)</f>
        <v/>
      </c>
      <c r="X13" s="641" t="str">
        <f>IF(C13=0, "",Mrktg!$D$12)</f>
        <v/>
      </c>
      <c r="Y13" s="641" t="str">
        <f>IF(C13=0,"",Mrktg!$D$13)</f>
        <v/>
      </c>
      <c r="Z13" s="641" t="str">
        <f>IF(C13 = 0,"",Mrktg!$D$14)</f>
        <v/>
      </c>
      <c r="AA13" s="641" t="str">
        <f>IF(C13=0,"",Mrktg!$D$15)</f>
        <v/>
      </c>
      <c r="AB13" s="641" t="str">
        <f>IF(C13=0,"",Mrktg!$I$8)</f>
        <v/>
      </c>
      <c r="AC13" s="641" t="str">
        <f>IF(C13=0,"",Mrktg!$H$9)</f>
        <v/>
      </c>
      <c r="AD13" s="641" t="str">
        <f>IF(C13=0,"",Mrktg!$H$10)</f>
        <v/>
      </c>
      <c r="AE13" s="641" t="str">
        <f>IF(C13=0,"",Mrktg!$H$11)</f>
        <v/>
      </c>
      <c r="AF13" s="641" t="str">
        <f>IF(C13=0,"",Mrktg!$H$12)</f>
        <v/>
      </c>
      <c r="AG13" s="641" t="str">
        <f>IF(C13=0,"",Mrktg!$H$13)</f>
        <v/>
      </c>
      <c r="AH13" s="641" t="str">
        <f>IF($C13=0,"",Mrktg!$C$18)</f>
        <v/>
      </c>
      <c r="AI13" s="641" t="str">
        <f>IF($C13=0,"",Mrktg!$C$19)</f>
        <v/>
      </c>
      <c r="AJ13" s="641" t="str">
        <f>IF($C13=0,"",Mrktg!$C$20)</f>
        <v/>
      </c>
      <c r="AK13" s="641" t="str">
        <f>IF($C13=0,"",Mrktg!$G$18)</f>
        <v/>
      </c>
      <c r="AL13" s="641" t="str">
        <f>IF($C13=0,"",Mrktg!$G$19)</f>
        <v/>
      </c>
      <c r="AM13" s="641"/>
      <c r="AN13" s="642" t="str">
        <f>IF(C13=0,"",Mrktg!$D$22)</f>
        <v/>
      </c>
      <c r="AP13" t="str">
        <f t="shared" si="6"/>
        <v/>
      </c>
      <c r="AQ13" t="str">
        <f t="shared" si="7"/>
        <v/>
      </c>
      <c r="AR13" t="str">
        <f t="shared" si="8"/>
        <v/>
      </c>
      <c r="AT13" t="s">
        <v>161</v>
      </c>
      <c r="AU13" t="b">
        <f t="shared" si="9"/>
        <v>0</v>
      </c>
      <c r="AV13" t="b">
        <f t="shared" si="10"/>
        <v>0</v>
      </c>
      <c r="AW13" t="b">
        <f t="shared" si="11"/>
        <v>0</v>
      </c>
      <c r="AX13" t="b">
        <f t="shared" si="12"/>
        <v>0</v>
      </c>
      <c r="AY13" t="b">
        <f t="shared" si="13"/>
        <v>0</v>
      </c>
      <c r="BA13">
        <f t="shared" si="1"/>
        <v>0</v>
      </c>
    </row>
    <row r="14" spans="1:54">
      <c r="A14" s="33">
        <v>7</v>
      </c>
      <c r="B14" s="513"/>
      <c r="C14" s="514"/>
      <c r="D14" s="494"/>
      <c r="E14" s="494"/>
      <c r="F14" s="516"/>
      <c r="G14" s="608"/>
      <c r="H14" s="516"/>
      <c r="I14" s="240">
        <f t="shared" si="2"/>
        <v>0</v>
      </c>
      <c r="J14" s="241" t="e">
        <f t="shared" si="3"/>
        <v>#DIV/0!</v>
      </c>
      <c r="K14" s="241">
        <f t="shared" si="4"/>
        <v>0</v>
      </c>
      <c r="L14" s="517"/>
      <c r="P14" s="254"/>
      <c r="Q14" s="252"/>
      <c r="R14" s="33">
        <v>7</v>
      </c>
      <c r="S14">
        <f t="shared" si="5"/>
        <v>0</v>
      </c>
      <c r="T14" s="641" t="str">
        <f>IF(C14=0, "",Mrktg!$D$8)</f>
        <v/>
      </c>
      <c r="U14" s="641" t="str">
        <f>IF(C14=0, "",Mrktg!$D$9)</f>
        <v/>
      </c>
      <c r="V14" s="641" t="str">
        <f>IF(C14=0,"",Mrktg!$D$10)</f>
        <v/>
      </c>
      <c r="W14" s="641" t="str">
        <f>IF(C14=0,"",Mrktg!$D$11)</f>
        <v/>
      </c>
      <c r="X14" s="641" t="str">
        <f>IF(C14=0, "",Mrktg!$D$12)</f>
        <v/>
      </c>
      <c r="Y14" s="641" t="str">
        <f>IF(C14=0,"",Mrktg!$D$13)</f>
        <v/>
      </c>
      <c r="Z14" s="641" t="str">
        <f>IF(C14 = 0,"",Mrktg!$D$14)</f>
        <v/>
      </c>
      <c r="AA14" s="641" t="str">
        <f>IF(C14=0,"",Mrktg!$D$15)</f>
        <v/>
      </c>
      <c r="AB14" s="641" t="str">
        <f>IF(C14=0,"",Mrktg!$I$8)</f>
        <v/>
      </c>
      <c r="AC14" s="641" t="str">
        <f>IF(C14=0,"",Mrktg!$H$9)</f>
        <v/>
      </c>
      <c r="AD14" s="641" t="str">
        <f>IF(C14=0,"",Mrktg!$H$10)</f>
        <v/>
      </c>
      <c r="AE14" s="641" t="str">
        <f>IF(C14=0,"",Mrktg!$H$11)</f>
        <v/>
      </c>
      <c r="AF14" s="641" t="str">
        <f>IF(C14=0,"",Mrktg!$H$12)</f>
        <v/>
      </c>
      <c r="AG14" s="641" t="str">
        <f>IF(C14=0,"",Mrktg!$H$13)</f>
        <v/>
      </c>
      <c r="AH14" s="641" t="str">
        <f>IF($C14=0,"",Mrktg!$C$18)</f>
        <v/>
      </c>
      <c r="AI14" s="641" t="str">
        <f>IF($C14=0,"",Mrktg!$C$19)</f>
        <v/>
      </c>
      <c r="AJ14" s="641" t="str">
        <f>IF($C14=0,"",Mrktg!$C$20)</f>
        <v/>
      </c>
      <c r="AK14" s="641" t="str">
        <f>IF($C14=0,"",Mrktg!$G$18)</f>
        <v/>
      </c>
      <c r="AL14" s="641" t="str">
        <f>IF($C14=0,"",Mrktg!$G$19)</f>
        <v/>
      </c>
      <c r="AM14" s="641"/>
      <c r="AN14" s="642" t="str">
        <f>IF(C14=0,"",Mrktg!$D$22)</f>
        <v/>
      </c>
      <c r="AP14" t="str">
        <f t="shared" si="6"/>
        <v/>
      </c>
      <c r="AQ14" t="str">
        <f t="shared" si="7"/>
        <v/>
      </c>
      <c r="AR14" t="str">
        <f t="shared" si="8"/>
        <v/>
      </c>
      <c r="AT14" t="s">
        <v>583</v>
      </c>
      <c r="AU14" t="b">
        <f t="shared" si="9"/>
        <v>0</v>
      </c>
      <c r="AV14" t="b">
        <f t="shared" si="10"/>
        <v>0</v>
      </c>
      <c r="AW14" t="b">
        <f t="shared" si="11"/>
        <v>0</v>
      </c>
      <c r="AX14" t="b">
        <f t="shared" si="12"/>
        <v>0</v>
      </c>
      <c r="AY14" t="b">
        <f t="shared" si="13"/>
        <v>0</v>
      </c>
      <c r="BA14">
        <f t="shared" si="1"/>
        <v>0</v>
      </c>
    </row>
    <row r="15" spans="1:54">
      <c r="A15" s="33">
        <v>8</v>
      </c>
      <c r="B15" s="513"/>
      <c r="C15" s="514"/>
      <c r="D15" s="494"/>
      <c r="E15" s="494"/>
      <c r="F15" s="516"/>
      <c r="G15" s="608"/>
      <c r="H15" s="516"/>
      <c r="I15" s="240">
        <f t="shared" si="2"/>
        <v>0</v>
      </c>
      <c r="J15" s="241" t="e">
        <f t="shared" si="3"/>
        <v>#DIV/0!</v>
      </c>
      <c r="K15" s="241">
        <f t="shared" si="4"/>
        <v>0</v>
      </c>
      <c r="L15" s="517"/>
      <c r="P15" s="254"/>
      <c r="Q15" s="252"/>
      <c r="R15" s="33">
        <v>8</v>
      </c>
      <c r="S15">
        <f t="shared" si="5"/>
        <v>0</v>
      </c>
      <c r="T15" s="641" t="str">
        <f>IF(C15=0, "",Mrktg!$D$8)</f>
        <v/>
      </c>
      <c r="U15" s="641" t="str">
        <f>IF(C15=0, "",Mrktg!$D$9)</f>
        <v/>
      </c>
      <c r="V15" s="641" t="str">
        <f>IF(C15=0,"",Mrktg!$D$10)</f>
        <v/>
      </c>
      <c r="W15" s="641" t="str">
        <f>IF(C15=0,"",Mrktg!$D$11)</f>
        <v/>
      </c>
      <c r="X15" s="641" t="str">
        <f>IF(C15=0, "",Mrktg!$D$12)</f>
        <v/>
      </c>
      <c r="Y15" s="641" t="str">
        <f>IF(C15=0,"",Mrktg!$D$13)</f>
        <v/>
      </c>
      <c r="Z15" s="641" t="str">
        <f>IF(C15 = 0,"",Mrktg!$D$14)</f>
        <v/>
      </c>
      <c r="AA15" s="641" t="str">
        <f>IF(C15=0,"",Mrktg!$D$15)</f>
        <v/>
      </c>
      <c r="AB15" s="641" t="str">
        <f>IF(C15=0,"",Mrktg!$I$8)</f>
        <v/>
      </c>
      <c r="AC15" s="641" t="str">
        <f>IF(C15=0,"",Mrktg!$H$9)</f>
        <v/>
      </c>
      <c r="AD15" s="641" t="str">
        <f>IF(C15=0,"",Mrktg!$H$10)</f>
        <v/>
      </c>
      <c r="AE15" s="641" t="str">
        <f>IF(C15=0,"",Mrktg!$H$11)</f>
        <v/>
      </c>
      <c r="AF15" s="641" t="str">
        <f>IF(C15=0,"",Mrktg!$H$12)</f>
        <v/>
      </c>
      <c r="AG15" s="641" t="str">
        <f>IF(C15=0,"",Mrktg!$H$13)</f>
        <v/>
      </c>
      <c r="AH15" s="641" t="str">
        <f>IF($C15=0,"",Mrktg!$C$18)</f>
        <v/>
      </c>
      <c r="AI15" s="641" t="str">
        <f>IF($C15=0,"",Mrktg!$C$19)</f>
        <v/>
      </c>
      <c r="AJ15" s="641" t="str">
        <f>IF($C15=0,"",Mrktg!$C$20)</f>
        <v/>
      </c>
      <c r="AK15" s="641" t="str">
        <f>IF($C15=0,"",Mrktg!$G$18)</f>
        <v/>
      </c>
      <c r="AL15" s="641" t="str">
        <f>IF($C15=0,"",Mrktg!$G$19)</f>
        <v/>
      </c>
      <c r="AM15" s="641"/>
      <c r="AN15" s="642" t="str">
        <f>IF(C15=0,"",Mrktg!$D$22)</f>
        <v/>
      </c>
      <c r="AP15" t="str">
        <f t="shared" si="6"/>
        <v/>
      </c>
      <c r="AQ15" t="str">
        <f t="shared" si="7"/>
        <v/>
      </c>
      <c r="AR15" t="str">
        <f t="shared" si="8"/>
        <v/>
      </c>
      <c r="AT15" t="s">
        <v>759</v>
      </c>
      <c r="AU15" t="b">
        <f t="shared" si="9"/>
        <v>0</v>
      </c>
      <c r="AV15" t="b">
        <f t="shared" si="10"/>
        <v>0</v>
      </c>
      <c r="AW15" t="b">
        <f t="shared" si="11"/>
        <v>0</v>
      </c>
      <c r="AX15" t="b">
        <f t="shared" si="12"/>
        <v>0</v>
      </c>
      <c r="AY15" t="b">
        <f t="shared" si="13"/>
        <v>0</v>
      </c>
      <c r="BA15">
        <f t="shared" si="1"/>
        <v>0</v>
      </c>
    </row>
    <row r="16" spans="1:54">
      <c r="A16" s="33">
        <v>9</v>
      </c>
      <c r="B16" s="513"/>
      <c r="C16" s="514"/>
      <c r="D16" s="494"/>
      <c r="E16" s="494"/>
      <c r="F16" s="516"/>
      <c r="G16" s="608"/>
      <c r="H16" s="516"/>
      <c r="I16" s="240">
        <f t="shared" si="2"/>
        <v>0</v>
      </c>
      <c r="J16" s="241" t="e">
        <f t="shared" si="3"/>
        <v>#DIV/0!</v>
      </c>
      <c r="K16" s="241">
        <f t="shared" si="4"/>
        <v>0</v>
      </c>
      <c r="L16" s="517"/>
      <c r="P16" s="254"/>
      <c r="Q16" s="252"/>
      <c r="R16" s="33">
        <v>9</v>
      </c>
      <c r="S16">
        <f t="shared" si="5"/>
        <v>0</v>
      </c>
      <c r="T16" s="641" t="str">
        <f>IF(C16=0, "",Mrktg!$D$8)</f>
        <v/>
      </c>
      <c r="U16" s="641" t="str">
        <f>IF(C16=0, "",Mrktg!$D$9)</f>
        <v/>
      </c>
      <c r="V16" s="641" t="str">
        <f>IF(C16=0,"",Mrktg!$D$10)</f>
        <v/>
      </c>
      <c r="W16" s="641" t="str">
        <f>IF(C16=0,"",Mrktg!$D$11)</f>
        <v/>
      </c>
      <c r="X16" s="641" t="str">
        <f>IF(C16=0, "",Mrktg!$D$12)</f>
        <v/>
      </c>
      <c r="Y16" s="641" t="str">
        <f>IF(C16=0,"",Mrktg!$D$13)</f>
        <v/>
      </c>
      <c r="Z16" s="641" t="str">
        <f>IF(C16 = 0,"",Mrktg!$D$14)</f>
        <v/>
      </c>
      <c r="AA16" s="641" t="str">
        <f>IF(C16=0,"",Mrktg!$D$15)</f>
        <v/>
      </c>
      <c r="AB16" s="641" t="str">
        <f>IF(C16=0,"",Mrktg!$I$8)</f>
        <v/>
      </c>
      <c r="AC16" s="641" t="str">
        <f>IF(C16=0,"",Mrktg!$H$9)</f>
        <v/>
      </c>
      <c r="AD16" s="641" t="str">
        <f>IF(C16=0,"",Mrktg!$H$10)</f>
        <v/>
      </c>
      <c r="AE16" s="641" t="str">
        <f>IF(C16=0,"",Mrktg!$H$11)</f>
        <v/>
      </c>
      <c r="AF16" s="641" t="str">
        <f>IF(C16=0,"",Mrktg!$H$12)</f>
        <v/>
      </c>
      <c r="AG16" s="641" t="str">
        <f>IF(C16=0,"",Mrktg!$H$13)</f>
        <v/>
      </c>
      <c r="AH16" s="641" t="str">
        <f>IF($C16=0,"",Mrktg!$C$18)</f>
        <v/>
      </c>
      <c r="AI16" s="641" t="str">
        <f>IF($C16=0,"",Mrktg!$C$19)</f>
        <v/>
      </c>
      <c r="AJ16" s="641" t="str">
        <f>IF($C16=0,"",Mrktg!$C$20)</f>
        <v/>
      </c>
      <c r="AK16" s="641" t="str">
        <f>IF($C16=0,"",Mrktg!$G$18)</f>
        <v/>
      </c>
      <c r="AL16" s="641" t="str">
        <f>IF($C16=0,"",Mrktg!$G$19)</f>
        <v/>
      </c>
      <c r="AM16" s="641"/>
      <c r="AN16" s="642" t="str">
        <f>IF(C16=0,"",Mrktg!$D$22)</f>
        <v/>
      </c>
      <c r="AP16" t="str">
        <f t="shared" si="6"/>
        <v/>
      </c>
      <c r="AQ16" t="str">
        <f t="shared" si="7"/>
        <v/>
      </c>
      <c r="AR16" t="str">
        <f t="shared" si="8"/>
        <v/>
      </c>
      <c r="AT16" t="s">
        <v>761</v>
      </c>
      <c r="AU16" t="b">
        <f t="shared" si="9"/>
        <v>0</v>
      </c>
      <c r="AV16" t="b">
        <f t="shared" si="10"/>
        <v>0</v>
      </c>
      <c r="AW16" t="b">
        <f t="shared" si="11"/>
        <v>0</v>
      </c>
      <c r="AX16" t="b">
        <f t="shared" si="12"/>
        <v>0</v>
      </c>
      <c r="AY16" t="b">
        <f t="shared" si="13"/>
        <v>0</v>
      </c>
      <c r="BA16">
        <f t="shared" si="1"/>
        <v>0</v>
      </c>
    </row>
    <row r="17" spans="1:53">
      <c r="A17" s="33">
        <v>10</v>
      </c>
      <c r="B17" s="513"/>
      <c r="C17" s="514"/>
      <c r="D17" s="494"/>
      <c r="E17" s="494"/>
      <c r="F17" s="516"/>
      <c r="G17" s="608"/>
      <c r="H17" s="516"/>
      <c r="I17" s="240">
        <f t="shared" si="2"/>
        <v>0</v>
      </c>
      <c r="J17" s="241" t="e">
        <f t="shared" si="3"/>
        <v>#DIV/0!</v>
      </c>
      <c r="K17" s="241">
        <f t="shared" si="4"/>
        <v>0</v>
      </c>
      <c r="L17" s="517"/>
      <c r="P17" s="254"/>
      <c r="Q17" s="252"/>
      <c r="R17" s="33">
        <v>10</v>
      </c>
      <c r="S17">
        <f t="shared" si="5"/>
        <v>0</v>
      </c>
      <c r="T17" s="641" t="str">
        <f>IF(C17=0, "",Mrktg!$D$8)</f>
        <v/>
      </c>
      <c r="U17" s="641" t="str">
        <f>IF(C17=0, "",Mrktg!$D$9)</f>
        <v/>
      </c>
      <c r="V17" s="641" t="str">
        <f>IF(C17=0,"",Mrktg!$D$10)</f>
        <v/>
      </c>
      <c r="W17" s="641" t="str">
        <f>IF(C17=0,"",Mrktg!$D$11)</f>
        <v/>
      </c>
      <c r="X17" s="641" t="str">
        <f>IF(C17=0, "",Mrktg!$D$12)</f>
        <v/>
      </c>
      <c r="Y17" s="641" t="str">
        <f>IF(C17=0,"",Mrktg!$D$13)</f>
        <v/>
      </c>
      <c r="Z17" s="641" t="str">
        <f>IF(C17 = 0,"",Mrktg!$D$14)</f>
        <v/>
      </c>
      <c r="AA17" s="641" t="str">
        <f>IF(C17=0,"",Mrktg!$D$15)</f>
        <v/>
      </c>
      <c r="AB17" s="641" t="str">
        <f>IF(C17=0,"",Mrktg!$I$8)</f>
        <v/>
      </c>
      <c r="AC17" s="641" t="str">
        <f>IF(C17=0,"",Mrktg!$H$9)</f>
        <v/>
      </c>
      <c r="AD17" s="641" t="str">
        <f>IF(C17=0,"",Mrktg!$H$10)</f>
        <v/>
      </c>
      <c r="AE17" s="641" t="str">
        <f>IF(C17=0,"",Mrktg!$H$11)</f>
        <v/>
      </c>
      <c r="AF17" s="641" t="str">
        <f>IF(C17=0,"",Mrktg!$H$12)</f>
        <v/>
      </c>
      <c r="AG17" s="641" t="str">
        <f>IF(C17=0,"",Mrktg!$H$13)</f>
        <v/>
      </c>
      <c r="AH17" s="641" t="str">
        <f>IF($C17=0,"",Mrktg!$C$18)</f>
        <v/>
      </c>
      <c r="AI17" s="641" t="str">
        <f>IF($C17=0,"",Mrktg!$C$19)</f>
        <v/>
      </c>
      <c r="AJ17" s="641" t="str">
        <f>IF($C17=0,"",Mrktg!$C$20)</f>
        <v/>
      </c>
      <c r="AK17" s="641" t="str">
        <f>IF($C17=0,"",Mrktg!$G$18)</f>
        <v/>
      </c>
      <c r="AL17" s="641" t="str">
        <f>IF($C17=0,"",Mrktg!$G$19)</f>
        <v/>
      </c>
      <c r="AM17" s="641"/>
      <c r="AN17" s="642" t="str">
        <f>IF(C17=0,"",Mrktg!$D$22)</f>
        <v/>
      </c>
      <c r="AP17" t="str">
        <f t="shared" si="6"/>
        <v/>
      </c>
      <c r="AQ17" t="str">
        <f t="shared" si="7"/>
        <v/>
      </c>
      <c r="AR17" t="str">
        <f t="shared" si="8"/>
        <v/>
      </c>
      <c r="AU17" t="b">
        <f t="shared" si="9"/>
        <v>0</v>
      </c>
      <c r="AV17" t="b">
        <f t="shared" si="10"/>
        <v>0</v>
      </c>
      <c r="AW17" t="b">
        <f t="shared" si="11"/>
        <v>0</v>
      </c>
      <c r="AX17" t="b">
        <f t="shared" si="12"/>
        <v>0</v>
      </c>
      <c r="AY17" t="b">
        <f t="shared" si="13"/>
        <v>0</v>
      </c>
      <c r="BA17">
        <f t="shared" si="1"/>
        <v>0</v>
      </c>
    </row>
    <row r="18" spans="1:53">
      <c r="A18" s="33">
        <v>11</v>
      </c>
      <c r="B18" s="513"/>
      <c r="C18" s="514"/>
      <c r="D18" s="494"/>
      <c r="E18" s="494"/>
      <c r="F18" s="516"/>
      <c r="G18" s="608"/>
      <c r="H18" s="516"/>
      <c r="I18" s="240">
        <f t="shared" si="2"/>
        <v>0</v>
      </c>
      <c r="J18" s="241" t="e">
        <f t="shared" si="3"/>
        <v>#DIV/0!</v>
      </c>
      <c r="K18" s="241">
        <f t="shared" si="4"/>
        <v>0</v>
      </c>
      <c r="L18" s="517"/>
      <c r="P18" s="254"/>
      <c r="Q18" s="252"/>
      <c r="R18" s="33">
        <v>11</v>
      </c>
      <c r="S18">
        <f t="shared" ref="S18:S42" si="14">B18</f>
        <v>0</v>
      </c>
      <c r="T18" s="641" t="str">
        <f>IF(C18=0, "",Mrktg!$D$8)</f>
        <v/>
      </c>
      <c r="U18" s="641" t="str">
        <f>IF(C18=0, "",Mrktg!$D$9)</f>
        <v/>
      </c>
      <c r="V18" s="641" t="str">
        <f>IF(C18=0,"",Mrktg!$D$10)</f>
        <v/>
      </c>
      <c r="W18" s="641" t="str">
        <f>IF(C18=0,"",Mrktg!$D$11)</f>
        <v/>
      </c>
      <c r="X18" s="641" t="str">
        <f>IF(C18=0, "",Mrktg!$D$12)</f>
        <v/>
      </c>
      <c r="Y18" s="641" t="str">
        <f>IF(C18=0,"",Mrktg!$D$13)</f>
        <v/>
      </c>
      <c r="Z18" s="641" t="str">
        <f>IF(C18 = 0,"",Mrktg!$D$14)</f>
        <v/>
      </c>
      <c r="AA18" s="641" t="str">
        <f>IF(C18=0,"",Mrktg!$D$15)</f>
        <v/>
      </c>
      <c r="AB18" s="641" t="str">
        <f>IF(C18=0,"",Mrktg!$I$8)</f>
        <v/>
      </c>
      <c r="AC18" s="641" t="str">
        <f>IF(C18=0,"",Mrktg!$H$9)</f>
        <v/>
      </c>
      <c r="AD18" s="641" t="str">
        <f>IF(C18=0,"",Mrktg!$H$10)</f>
        <v/>
      </c>
      <c r="AE18" s="641" t="str">
        <f>IF(C18=0,"",Mrktg!$H$11)</f>
        <v/>
      </c>
      <c r="AF18" s="641" t="str">
        <f>IF(C18=0,"",Mrktg!$H$12)</f>
        <v/>
      </c>
      <c r="AG18" s="641" t="str">
        <f>IF(C18=0,"",Mrktg!$H$13)</f>
        <v/>
      </c>
      <c r="AH18" s="641" t="str">
        <f>IF($C18=0,"",Mrktg!$C$18)</f>
        <v/>
      </c>
      <c r="AI18" s="641" t="str">
        <f>IF($C18=0,"",Mrktg!$C$19)</f>
        <v/>
      </c>
      <c r="AJ18" s="641" t="str">
        <f>IF($C18=0,"",Mrktg!$C$20)</f>
        <v/>
      </c>
      <c r="AK18" s="641" t="str">
        <f>IF($C18=0,"",Mrktg!$G$18)</f>
        <v/>
      </c>
      <c r="AL18" s="641" t="str">
        <f>IF($C18=0,"",Mrktg!$G$19)</f>
        <v/>
      </c>
      <c r="AM18" s="641"/>
      <c r="AN18" s="642" t="str">
        <f>IF(C18=0,"",Mrktg!$D$22)</f>
        <v/>
      </c>
      <c r="AP18" t="str">
        <f t="shared" si="6"/>
        <v/>
      </c>
      <c r="AQ18" t="str">
        <f t="shared" si="7"/>
        <v/>
      </c>
      <c r="AR18" t="str">
        <f t="shared" si="8"/>
        <v/>
      </c>
      <c r="AU18" t="b">
        <f t="shared" si="9"/>
        <v>0</v>
      </c>
      <c r="AV18" t="b">
        <f t="shared" si="10"/>
        <v>0</v>
      </c>
      <c r="AW18" t="b">
        <f t="shared" si="11"/>
        <v>0</v>
      </c>
      <c r="AX18" t="b">
        <f t="shared" si="12"/>
        <v>0</v>
      </c>
      <c r="AY18" t="b">
        <f t="shared" si="13"/>
        <v>0</v>
      </c>
      <c r="BA18">
        <f t="shared" si="1"/>
        <v>0</v>
      </c>
    </row>
    <row r="19" spans="1:53">
      <c r="A19" s="33">
        <v>12</v>
      </c>
      <c r="B19" s="513"/>
      <c r="C19" s="514"/>
      <c r="D19" s="494"/>
      <c r="E19" s="494"/>
      <c r="F19" s="516"/>
      <c r="G19" s="608"/>
      <c r="H19" s="516"/>
      <c r="I19" s="240">
        <f t="shared" si="2"/>
        <v>0</v>
      </c>
      <c r="J19" s="241" t="e">
        <f t="shared" si="3"/>
        <v>#DIV/0!</v>
      </c>
      <c r="K19" s="241">
        <f t="shared" si="4"/>
        <v>0</v>
      </c>
      <c r="L19" s="517"/>
      <c r="P19" s="254"/>
      <c r="Q19" s="252"/>
      <c r="R19" s="33">
        <v>12</v>
      </c>
      <c r="S19">
        <f t="shared" si="14"/>
        <v>0</v>
      </c>
      <c r="T19" s="641" t="str">
        <f>IF(C19=0, "",Mrktg!$D$8)</f>
        <v/>
      </c>
      <c r="U19" s="641" t="str">
        <f>IF(C19=0, "",Mrktg!$D$9)</f>
        <v/>
      </c>
      <c r="V19" s="641" t="str">
        <f>IF(C19=0,"",Mrktg!$D$10)</f>
        <v/>
      </c>
      <c r="W19" s="641" t="str">
        <f>IF(C19=0,"",Mrktg!$D$11)</f>
        <v/>
      </c>
      <c r="X19" s="641" t="str">
        <f>IF(C19=0, "",Mrktg!$D$12)</f>
        <v/>
      </c>
      <c r="Y19" s="641" t="str">
        <f>IF(C19=0,"",Mrktg!$D$13)</f>
        <v/>
      </c>
      <c r="Z19" s="641" t="str">
        <f>IF(C19 = 0,"",Mrktg!$D$14)</f>
        <v/>
      </c>
      <c r="AA19" s="641" t="str">
        <f>IF(C19=0,"",Mrktg!$D$15)</f>
        <v/>
      </c>
      <c r="AB19" s="641" t="str">
        <f>IF(C19=0,"",Mrktg!$I$8)</f>
        <v/>
      </c>
      <c r="AC19" s="641" t="str">
        <f>IF(C19=0,"",Mrktg!$H$9)</f>
        <v/>
      </c>
      <c r="AD19" s="641" t="str">
        <f>IF(C19=0,"",Mrktg!$H$10)</f>
        <v/>
      </c>
      <c r="AE19" s="641" t="str">
        <f>IF(C19=0,"",Mrktg!$H$11)</f>
        <v/>
      </c>
      <c r="AF19" s="641" t="str">
        <f>IF(C19=0,"",Mrktg!$H$12)</f>
        <v/>
      </c>
      <c r="AG19" s="641" t="str">
        <f>IF(C19=0,"",Mrktg!$H$13)</f>
        <v/>
      </c>
      <c r="AH19" s="641" t="str">
        <f>IF($C19=0,"",Mrktg!$C$18)</f>
        <v/>
      </c>
      <c r="AI19" s="641" t="str">
        <f>IF($C19=0,"",Mrktg!$C$19)</f>
        <v/>
      </c>
      <c r="AJ19" s="641" t="str">
        <f>IF($C19=0,"",Mrktg!$C$20)</f>
        <v/>
      </c>
      <c r="AK19" s="641" t="str">
        <f>IF($C19=0,"",Mrktg!$G$18)</f>
        <v/>
      </c>
      <c r="AL19" s="641" t="str">
        <f>IF($C19=0,"",Mrktg!$G$19)</f>
        <v/>
      </c>
      <c r="AM19" s="641"/>
      <c r="AN19" s="642" t="str">
        <f>IF(C19=0,"",Mrktg!$D$22)</f>
        <v/>
      </c>
      <c r="AP19" t="str">
        <f t="shared" si="6"/>
        <v/>
      </c>
      <c r="AQ19" t="str">
        <f t="shared" si="7"/>
        <v/>
      </c>
      <c r="AR19" t="str">
        <f t="shared" si="8"/>
        <v/>
      </c>
      <c r="AU19" t="b">
        <f t="shared" si="9"/>
        <v>0</v>
      </c>
      <c r="AV19" t="b">
        <f t="shared" si="10"/>
        <v>0</v>
      </c>
      <c r="AW19" t="b">
        <f t="shared" si="11"/>
        <v>0</v>
      </c>
      <c r="AX19" t="b">
        <f t="shared" si="12"/>
        <v>0</v>
      </c>
      <c r="AY19" t="b">
        <f t="shared" si="13"/>
        <v>0</v>
      </c>
      <c r="BA19">
        <f t="shared" si="1"/>
        <v>0</v>
      </c>
    </row>
    <row r="20" spans="1:53">
      <c r="A20" s="33">
        <v>13</v>
      </c>
      <c r="B20" s="513"/>
      <c r="C20" s="514"/>
      <c r="D20" s="494"/>
      <c r="E20" s="494"/>
      <c r="F20" s="516"/>
      <c r="G20" s="608"/>
      <c r="H20" s="516"/>
      <c r="I20" s="240">
        <f t="shared" si="2"/>
        <v>0</v>
      </c>
      <c r="J20" s="241" t="e">
        <f t="shared" si="3"/>
        <v>#DIV/0!</v>
      </c>
      <c r="K20" s="241">
        <f t="shared" si="4"/>
        <v>0</v>
      </c>
      <c r="L20" s="517"/>
      <c r="P20" s="254"/>
      <c r="Q20" s="252"/>
      <c r="R20" s="33">
        <v>13</v>
      </c>
      <c r="S20">
        <f t="shared" si="14"/>
        <v>0</v>
      </c>
      <c r="T20" s="641" t="str">
        <f>IF(C20=0, "",Mrktg!$D$8)</f>
        <v/>
      </c>
      <c r="U20" s="641" t="str">
        <f>IF(C20=0, "",Mrktg!$D$9)</f>
        <v/>
      </c>
      <c r="V20" s="641" t="str">
        <f>IF(C20=0,"",Mrktg!$D$10)</f>
        <v/>
      </c>
      <c r="W20" s="641" t="str">
        <f>IF(C20=0,"",Mrktg!$D$11)</f>
        <v/>
      </c>
      <c r="X20" s="641" t="str">
        <f>IF(C20=0, "",Mrktg!$D$12)</f>
        <v/>
      </c>
      <c r="Y20" s="641" t="str">
        <f>IF(C20=0,"",Mrktg!$D$13)</f>
        <v/>
      </c>
      <c r="Z20" s="641" t="str">
        <f>IF(C20 = 0,"",Mrktg!$D$14)</f>
        <v/>
      </c>
      <c r="AA20" s="641" t="str">
        <f>IF(C20=0,"",Mrktg!$D$15)</f>
        <v/>
      </c>
      <c r="AB20" s="641" t="str">
        <f>IF(C20=0,"",Mrktg!$I$8)</f>
        <v/>
      </c>
      <c r="AC20" s="641" t="str">
        <f>IF(C20=0,"",Mrktg!$H$9)</f>
        <v/>
      </c>
      <c r="AD20" s="641" t="str">
        <f>IF(C20=0,"",Mrktg!$H$10)</f>
        <v/>
      </c>
      <c r="AE20" s="641" t="str">
        <f>IF(C20=0,"",Mrktg!$H$11)</f>
        <v/>
      </c>
      <c r="AF20" s="641" t="str">
        <f>IF(C20=0,"",Mrktg!$H$12)</f>
        <v/>
      </c>
      <c r="AG20" s="641" t="str">
        <f>IF(C20=0,"",Mrktg!$H$13)</f>
        <v/>
      </c>
      <c r="AH20" s="641" t="str">
        <f>IF($C20=0,"",Mrktg!$C$18)</f>
        <v/>
      </c>
      <c r="AI20" s="641" t="str">
        <f>IF($C20=0,"",Mrktg!$C$19)</f>
        <v/>
      </c>
      <c r="AJ20" s="641" t="str">
        <f>IF($C20=0,"",Mrktg!$C$20)</f>
        <v/>
      </c>
      <c r="AK20" s="641" t="str">
        <f>IF($C20=0,"",Mrktg!$G$18)</f>
        <v/>
      </c>
      <c r="AL20" s="641" t="str">
        <f>IF($C20=0,"",Mrktg!$G$19)</f>
        <v/>
      </c>
      <c r="AM20" s="641"/>
      <c r="AN20" s="642" t="str">
        <f>IF(C20=0,"",Mrktg!$D$22)</f>
        <v/>
      </c>
      <c r="AP20" t="str">
        <f t="shared" si="6"/>
        <v/>
      </c>
      <c r="AQ20" t="str">
        <f t="shared" si="7"/>
        <v/>
      </c>
      <c r="AR20" t="str">
        <f t="shared" si="8"/>
        <v/>
      </c>
      <c r="AU20" t="b">
        <f t="shared" si="9"/>
        <v>0</v>
      </c>
      <c r="AV20" t="b">
        <f t="shared" si="10"/>
        <v>0</v>
      </c>
      <c r="AW20" t="b">
        <f t="shared" si="11"/>
        <v>0</v>
      </c>
      <c r="AX20" t="b">
        <f t="shared" si="12"/>
        <v>0</v>
      </c>
      <c r="AY20" t="b">
        <f t="shared" si="13"/>
        <v>0</v>
      </c>
      <c r="BA20">
        <f t="shared" si="1"/>
        <v>0</v>
      </c>
    </row>
    <row r="21" spans="1:53">
      <c r="A21" s="33">
        <v>14</v>
      </c>
      <c r="B21" s="513"/>
      <c r="C21" s="514"/>
      <c r="D21" s="494"/>
      <c r="E21" s="494"/>
      <c r="F21" s="516"/>
      <c r="G21" s="608"/>
      <c r="H21" s="516"/>
      <c r="I21" s="240">
        <f t="shared" si="2"/>
        <v>0</v>
      </c>
      <c r="J21" s="241" t="e">
        <f t="shared" si="3"/>
        <v>#DIV/0!</v>
      </c>
      <c r="K21" s="241">
        <f t="shared" si="4"/>
        <v>0</v>
      </c>
      <c r="L21" s="517"/>
      <c r="P21" s="254"/>
      <c r="Q21" s="252"/>
      <c r="R21" s="33">
        <v>14</v>
      </c>
      <c r="S21">
        <f t="shared" si="14"/>
        <v>0</v>
      </c>
      <c r="T21" s="641" t="str">
        <f>IF(C21=0, "",Mrktg!$D$8)</f>
        <v/>
      </c>
      <c r="U21" s="641" t="str">
        <f>IF(C21=0, "",Mrktg!$D$9)</f>
        <v/>
      </c>
      <c r="V21" s="641" t="str">
        <f>IF(C21=0,"",Mrktg!$D$10)</f>
        <v/>
      </c>
      <c r="W21" s="641" t="str">
        <f>IF(C21=0,"",Mrktg!$D$11)</f>
        <v/>
      </c>
      <c r="X21" s="641" t="str">
        <f>IF(C21=0, "",Mrktg!$D$12)</f>
        <v/>
      </c>
      <c r="Y21" s="641" t="str">
        <f>IF(C21=0,"",Mrktg!$D$13)</f>
        <v/>
      </c>
      <c r="Z21" s="641" t="str">
        <f>IF(C21 = 0,"",Mrktg!$D$14)</f>
        <v/>
      </c>
      <c r="AA21" s="641" t="str">
        <f>IF(C21=0,"",Mrktg!$D$15)</f>
        <v/>
      </c>
      <c r="AB21" s="641" t="str">
        <f>IF(C21=0,"",Mrktg!$I$8)</f>
        <v/>
      </c>
      <c r="AC21" s="641" t="str">
        <f>IF(C21=0,"",Mrktg!$H$9)</f>
        <v/>
      </c>
      <c r="AD21" s="641" t="str">
        <f>IF(C21=0,"",Mrktg!$H$10)</f>
        <v/>
      </c>
      <c r="AE21" s="641" t="str">
        <f>IF(C21=0,"",Mrktg!$H$11)</f>
        <v/>
      </c>
      <c r="AF21" s="641" t="str">
        <f>IF(C21=0,"",Mrktg!$H$12)</f>
        <v/>
      </c>
      <c r="AG21" s="641" t="str">
        <f>IF(C21=0,"",Mrktg!$H$13)</f>
        <v/>
      </c>
      <c r="AH21" s="641" t="str">
        <f>IF($C21=0,"",Mrktg!$C$18)</f>
        <v/>
      </c>
      <c r="AI21" s="641" t="str">
        <f>IF($C21=0,"",Mrktg!$C$19)</f>
        <v/>
      </c>
      <c r="AJ21" s="641" t="str">
        <f>IF($C21=0,"",Mrktg!$C$20)</f>
        <v/>
      </c>
      <c r="AK21" s="641" t="str">
        <f>IF($C21=0,"",Mrktg!$G$18)</f>
        <v/>
      </c>
      <c r="AL21" s="641" t="str">
        <f>IF($C21=0,"",Mrktg!$G$19)</f>
        <v/>
      </c>
      <c r="AM21" s="641"/>
      <c r="AN21" s="642" t="str">
        <f>IF(C21=0,"",Mrktg!$D$22)</f>
        <v/>
      </c>
      <c r="AP21" t="str">
        <f t="shared" si="6"/>
        <v/>
      </c>
      <c r="AQ21" t="str">
        <f t="shared" si="7"/>
        <v/>
      </c>
      <c r="AR21" t="str">
        <f t="shared" si="8"/>
        <v/>
      </c>
      <c r="AU21" t="b">
        <f t="shared" si="9"/>
        <v>0</v>
      </c>
      <c r="AV21" t="b">
        <f t="shared" si="10"/>
        <v>0</v>
      </c>
      <c r="AW21" t="b">
        <f t="shared" si="11"/>
        <v>0</v>
      </c>
      <c r="AX21" t="b">
        <f t="shared" si="12"/>
        <v>0</v>
      </c>
      <c r="AY21" t="b">
        <f t="shared" si="13"/>
        <v>0</v>
      </c>
      <c r="BA21">
        <f t="shared" si="1"/>
        <v>0</v>
      </c>
    </row>
    <row r="22" spans="1:53">
      <c r="A22" s="33">
        <v>15</v>
      </c>
      <c r="B22" s="513"/>
      <c r="C22" s="514"/>
      <c r="D22" s="494"/>
      <c r="E22" s="494"/>
      <c r="F22" s="516"/>
      <c r="G22" s="608"/>
      <c r="H22" s="516"/>
      <c r="I22" s="240">
        <f t="shared" si="2"/>
        <v>0</v>
      </c>
      <c r="J22" s="241" t="e">
        <f t="shared" si="3"/>
        <v>#DIV/0!</v>
      </c>
      <c r="K22" s="241">
        <f t="shared" si="4"/>
        <v>0</v>
      </c>
      <c r="L22" s="517"/>
      <c r="P22" s="254"/>
      <c r="Q22" s="252"/>
      <c r="R22" s="33">
        <v>15</v>
      </c>
      <c r="S22">
        <f t="shared" si="14"/>
        <v>0</v>
      </c>
      <c r="T22" s="641" t="str">
        <f>IF(C22=0, "",Mrktg!$D$8)</f>
        <v/>
      </c>
      <c r="U22" s="641" t="str">
        <f>IF(C22=0, "",Mrktg!$D$9)</f>
        <v/>
      </c>
      <c r="V22" s="641" t="str">
        <f>IF(C22=0,"",Mrktg!$D$10)</f>
        <v/>
      </c>
      <c r="W22" s="641" t="str">
        <f>IF(C22=0,"",Mrktg!$D$11)</f>
        <v/>
      </c>
      <c r="X22" s="641" t="str">
        <f>IF(C22=0, "",Mrktg!$D$12)</f>
        <v/>
      </c>
      <c r="Y22" s="641" t="str">
        <f>IF(C22=0,"",Mrktg!$D$13)</f>
        <v/>
      </c>
      <c r="Z22" s="641" t="str">
        <f>IF(C22 = 0,"",Mrktg!$D$14)</f>
        <v/>
      </c>
      <c r="AA22" s="641" t="str">
        <f>IF(C22=0,"",Mrktg!$D$15)</f>
        <v/>
      </c>
      <c r="AB22" s="641" t="str">
        <f>IF(C22=0,"",Mrktg!$I$8)</f>
        <v/>
      </c>
      <c r="AC22" s="641" t="str">
        <f>IF(C22=0,"",Mrktg!$H$9)</f>
        <v/>
      </c>
      <c r="AD22" s="641" t="str">
        <f>IF(C22=0,"",Mrktg!$H$10)</f>
        <v/>
      </c>
      <c r="AE22" s="641" t="str">
        <f>IF(C22=0,"",Mrktg!$H$11)</f>
        <v/>
      </c>
      <c r="AF22" s="641" t="str">
        <f>IF(C22=0,"",Mrktg!$H$12)</f>
        <v/>
      </c>
      <c r="AG22" s="641" t="str">
        <f>IF(C22=0,"",Mrktg!$H$13)</f>
        <v/>
      </c>
      <c r="AH22" s="641" t="str">
        <f>IF($C22=0,"",Mrktg!$C$18)</f>
        <v/>
      </c>
      <c r="AI22" s="641" t="str">
        <f>IF($C22=0,"",Mrktg!$C$19)</f>
        <v/>
      </c>
      <c r="AJ22" s="641" t="str">
        <f>IF($C22=0,"",Mrktg!$C$20)</f>
        <v/>
      </c>
      <c r="AK22" s="641" t="str">
        <f>IF($C22=0,"",Mrktg!$G$18)</f>
        <v/>
      </c>
      <c r="AL22" s="641" t="str">
        <f>IF($C22=0,"",Mrktg!$G$19)</f>
        <v/>
      </c>
      <c r="AM22" s="641"/>
      <c r="AN22" s="642" t="str">
        <f>IF(C22=0,"",Mrktg!$D$22)</f>
        <v/>
      </c>
      <c r="AP22" t="str">
        <f t="shared" si="6"/>
        <v/>
      </c>
      <c r="AQ22" t="str">
        <f t="shared" si="7"/>
        <v/>
      </c>
      <c r="AR22" t="str">
        <f t="shared" si="8"/>
        <v/>
      </c>
      <c r="AU22" t="b">
        <f t="shared" si="9"/>
        <v>0</v>
      </c>
      <c r="AV22" t="b">
        <f t="shared" si="10"/>
        <v>0</v>
      </c>
      <c r="AW22" t="b">
        <f t="shared" si="11"/>
        <v>0</v>
      </c>
      <c r="AX22" t="b">
        <f t="shared" si="12"/>
        <v>0</v>
      </c>
      <c r="AY22" t="b">
        <f t="shared" si="13"/>
        <v>0</v>
      </c>
      <c r="BA22">
        <f t="shared" si="1"/>
        <v>0</v>
      </c>
    </row>
    <row r="23" spans="1:53">
      <c r="A23" s="33">
        <v>16</v>
      </c>
      <c r="B23" s="513"/>
      <c r="C23" s="514"/>
      <c r="D23" s="494"/>
      <c r="E23" s="494"/>
      <c r="F23" s="516"/>
      <c r="G23" s="608"/>
      <c r="H23" s="516"/>
      <c r="I23" s="240">
        <f t="shared" si="2"/>
        <v>0</v>
      </c>
      <c r="J23" s="241" t="e">
        <f t="shared" si="3"/>
        <v>#DIV/0!</v>
      </c>
      <c r="K23" s="241">
        <f t="shared" si="4"/>
        <v>0</v>
      </c>
      <c r="L23" s="517"/>
      <c r="P23" s="254"/>
      <c r="Q23" s="252"/>
      <c r="R23" s="33">
        <v>16</v>
      </c>
      <c r="S23">
        <f t="shared" si="14"/>
        <v>0</v>
      </c>
      <c r="T23" s="641" t="str">
        <f>IF(C23=0, "",Mrktg!$D$8)</f>
        <v/>
      </c>
      <c r="U23" s="641" t="str">
        <f>IF(C23=0, "",Mrktg!$D$9)</f>
        <v/>
      </c>
      <c r="V23" s="641" t="str">
        <f>IF(C23=0,"",Mrktg!$D$10)</f>
        <v/>
      </c>
      <c r="W23" s="641" t="str">
        <f>IF(C23=0,"",Mrktg!$D$11)</f>
        <v/>
      </c>
      <c r="X23" s="641" t="str">
        <f>IF(C23=0, "",Mrktg!$D$12)</f>
        <v/>
      </c>
      <c r="Y23" s="641" t="str">
        <f>IF(C23=0,"",Mrktg!$D$13)</f>
        <v/>
      </c>
      <c r="Z23" s="641" t="str">
        <f>IF(C23 = 0,"",Mrktg!$D$14)</f>
        <v/>
      </c>
      <c r="AA23" s="641" t="str">
        <f>IF(C23=0,"",Mrktg!$D$15)</f>
        <v/>
      </c>
      <c r="AB23" s="641" t="str">
        <f>IF(C23=0,"",Mrktg!$I$8)</f>
        <v/>
      </c>
      <c r="AC23" s="641" t="str">
        <f>IF(C23=0,"",Mrktg!$H$9)</f>
        <v/>
      </c>
      <c r="AD23" s="641" t="str">
        <f>IF(C23=0,"",Mrktg!$H$10)</f>
        <v/>
      </c>
      <c r="AE23" s="641" t="str">
        <f>IF(C23=0,"",Mrktg!$H$11)</f>
        <v/>
      </c>
      <c r="AF23" s="641" t="str">
        <f>IF(C23=0,"",Mrktg!$H$12)</f>
        <v/>
      </c>
      <c r="AG23" s="641" t="str">
        <f>IF(C23=0,"",Mrktg!$H$13)</f>
        <v/>
      </c>
      <c r="AH23" s="641" t="str">
        <f>IF($C23=0,"",Mrktg!$C$18)</f>
        <v/>
      </c>
      <c r="AI23" s="641" t="str">
        <f>IF($C23=0,"",Mrktg!$C$19)</f>
        <v/>
      </c>
      <c r="AJ23" s="641" t="str">
        <f>IF($C23=0,"",Mrktg!$C$20)</f>
        <v/>
      </c>
      <c r="AK23" s="641" t="str">
        <f>IF($C23=0,"",Mrktg!$G$18)</f>
        <v/>
      </c>
      <c r="AL23" s="641" t="str">
        <f>IF($C23=0,"",Mrktg!$G$19)</f>
        <v/>
      </c>
      <c r="AM23" s="641"/>
      <c r="AN23" s="642" t="str">
        <f>IF(C23=0,"",Mrktg!$D$22)</f>
        <v/>
      </c>
      <c r="AP23" t="str">
        <f t="shared" si="6"/>
        <v/>
      </c>
      <c r="AQ23" t="str">
        <f t="shared" si="7"/>
        <v/>
      </c>
      <c r="AR23" t="str">
        <f t="shared" si="8"/>
        <v/>
      </c>
      <c r="AU23" t="b">
        <f t="shared" si="9"/>
        <v>0</v>
      </c>
      <c r="AV23" t="b">
        <f t="shared" si="10"/>
        <v>0</v>
      </c>
      <c r="AW23" t="b">
        <f t="shared" si="11"/>
        <v>0</v>
      </c>
      <c r="AX23" t="b">
        <f t="shared" si="12"/>
        <v>0</v>
      </c>
      <c r="AY23" t="b">
        <f t="shared" si="13"/>
        <v>0</v>
      </c>
      <c r="BA23">
        <f t="shared" si="1"/>
        <v>0</v>
      </c>
    </row>
    <row r="24" spans="1:53">
      <c r="A24" s="33">
        <v>17</v>
      </c>
      <c r="B24" s="513"/>
      <c r="C24" s="514"/>
      <c r="D24" s="494"/>
      <c r="E24" s="494"/>
      <c r="F24" s="516"/>
      <c r="G24" s="608"/>
      <c r="H24" s="516"/>
      <c r="I24" s="240">
        <f t="shared" si="2"/>
        <v>0</v>
      </c>
      <c r="J24" s="241" t="e">
        <f t="shared" si="3"/>
        <v>#DIV/0!</v>
      </c>
      <c r="K24" s="241">
        <f t="shared" si="4"/>
        <v>0</v>
      </c>
      <c r="L24" s="517"/>
      <c r="P24" s="254"/>
      <c r="Q24" s="252"/>
      <c r="R24" s="33">
        <v>17</v>
      </c>
      <c r="S24">
        <f t="shared" si="14"/>
        <v>0</v>
      </c>
      <c r="T24" s="641" t="str">
        <f>IF(C24=0, "",Mrktg!$D$8)</f>
        <v/>
      </c>
      <c r="U24" s="641" t="str">
        <f>IF(C24=0, "",Mrktg!$D$9)</f>
        <v/>
      </c>
      <c r="V24" s="641" t="str">
        <f>IF(C24=0,"",Mrktg!$D$10)</f>
        <v/>
      </c>
      <c r="W24" s="641" t="str">
        <f>IF(C24=0,"",Mrktg!$D$11)</f>
        <v/>
      </c>
      <c r="X24" s="641" t="str">
        <f>IF(C24=0, "",Mrktg!$D$12)</f>
        <v/>
      </c>
      <c r="Y24" s="641" t="str">
        <f>IF(C24=0,"",Mrktg!$D$13)</f>
        <v/>
      </c>
      <c r="Z24" s="641" t="str">
        <f>IF(C24 = 0,"",Mrktg!$D$14)</f>
        <v/>
      </c>
      <c r="AA24" s="641" t="str">
        <f>IF(C24=0,"",Mrktg!$D$15)</f>
        <v/>
      </c>
      <c r="AB24" s="641" t="str">
        <f>IF(C24=0,"",Mrktg!$I$8)</f>
        <v/>
      </c>
      <c r="AC24" s="641" t="str">
        <f>IF(C24=0,"",Mrktg!$H$9)</f>
        <v/>
      </c>
      <c r="AD24" s="641" t="str">
        <f>IF(C24=0,"",Mrktg!$H$10)</f>
        <v/>
      </c>
      <c r="AE24" s="641" t="str">
        <f>IF(C24=0,"",Mrktg!$H$11)</f>
        <v/>
      </c>
      <c r="AF24" s="641" t="str">
        <f>IF(C24=0,"",Mrktg!$H$12)</f>
        <v/>
      </c>
      <c r="AG24" s="641" t="str">
        <f>IF(C24=0,"",Mrktg!$H$13)</f>
        <v/>
      </c>
      <c r="AH24" s="641" t="str">
        <f>IF($C24=0,"",Mrktg!$C$18)</f>
        <v/>
      </c>
      <c r="AI24" s="641" t="str">
        <f>IF($C24=0,"",Mrktg!$C$19)</f>
        <v/>
      </c>
      <c r="AJ24" s="641" t="str">
        <f>IF($C24=0,"",Mrktg!$C$20)</f>
        <v/>
      </c>
      <c r="AK24" s="641" t="str">
        <f>IF($C24=0,"",Mrktg!$G$18)</f>
        <v/>
      </c>
      <c r="AL24" s="641" t="str">
        <f>IF($C24=0,"",Mrktg!$G$19)</f>
        <v/>
      </c>
      <c r="AM24" s="641"/>
      <c r="AN24" s="642" t="str">
        <f>IF(C24=0,"",Mrktg!$D$22)</f>
        <v/>
      </c>
      <c r="AP24" t="str">
        <f t="shared" si="6"/>
        <v/>
      </c>
      <c r="AQ24" t="str">
        <f t="shared" si="7"/>
        <v/>
      </c>
      <c r="AR24" t="str">
        <f t="shared" si="8"/>
        <v/>
      </c>
      <c r="AU24" t="b">
        <f t="shared" si="9"/>
        <v>0</v>
      </c>
      <c r="AV24" t="b">
        <f t="shared" si="10"/>
        <v>0</v>
      </c>
      <c r="AW24" t="b">
        <f t="shared" si="11"/>
        <v>0</v>
      </c>
      <c r="AX24" t="b">
        <f t="shared" si="12"/>
        <v>0</v>
      </c>
      <c r="AY24" t="b">
        <f t="shared" si="13"/>
        <v>0</v>
      </c>
      <c r="BA24">
        <f t="shared" si="1"/>
        <v>0</v>
      </c>
    </row>
    <row r="25" spans="1:53">
      <c r="A25" s="33">
        <v>18</v>
      </c>
      <c r="B25" s="513"/>
      <c r="C25" s="514"/>
      <c r="D25" s="494"/>
      <c r="E25" s="494"/>
      <c r="F25" s="516"/>
      <c r="G25" s="608"/>
      <c r="H25" s="516"/>
      <c r="I25" s="240">
        <f t="shared" si="2"/>
        <v>0</v>
      </c>
      <c r="J25" s="241" t="e">
        <f t="shared" si="3"/>
        <v>#DIV/0!</v>
      </c>
      <c r="K25" s="241">
        <f t="shared" si="4"/>
        <v>0</v>
      </c>
      <c r="L25" s="517"/>
      <c r="P25" s="254"/>
      <c r="Q25" s="252"/>
      <c r="R25" s="33">
        <v>18</v>
      </c>
      <c r="S25">
        <f t="shared" si="14"/>
        <v>0</v>
      </c>
      <c r="T25" s="641" t="str">
        <f>IF(C25=0, "",Mrktg!$D$8)</f>
        <v/>
      </c>
      <c r="U25" s="641" t="str">
        <f>IF(C25=0, "",Mrktg!$D$9)</f>
        <v/>
      </c>
      <c r="V25" s="641" t="str">
        <f>IF(C25=0,"",Mrktg!$D$10)</f>
        <v/>
      </c>
      <c r="W25" s="641" t="str">
        <f>IF(C25=0,"",Mrktg!$D$11)</f>
        <v/>
      </c>
      <c r="X25" s="641" t="str">
        <f>IF(C25=0, "",Mrktg!$D$12)</f>
        <v/>
      </c>
      <c r="Y25" s="641" t="str">
        <f>IF(C25=0,"",Mrktg!$D$13)</f>
        <v/>
      </c>
      <c r="Z25" s="641" t="str">
        <f>IF(C25 = 0,"",Mrktg!$D$14)</f>
        <v/>
      </c>
      <c r="AA25" s="641" t="str">
        <f>IF(C25=0,"",Mrktg!$D$15)</f>
        <v/>
      </c>
      <c r="AB25" s="641" t="str">
        <f>IF(C25=0,"",Mrktg!$I$8)</f>
        <v/>
      </c>
      <c r="AC25" s="641" t="str">
        <f>IF(C25=0,"",Mrktg!$H$9)</f>
        <v/>
      </c>
      <c r="AD25" s="641" t="str">
        <f>IF(C25=0,"",Mrktg!$H$10)</f>
        <v/>
      </c>
      <c r="AE25" s="641" t="str">
        <f>IF(C25=0,"",Mrktg!$H$11)</f>
        <v/>
      </c>
      <c r="AF25" s="641" t="str">
        <f>IF(C25=0,"",Mrktg!$H$12)</f>
        <v/>
      </c>
      <c r="AG25" s="641" t="str">
        <f>IF(C25=0,"",Mrktg!$H$13)</f>
        <v/>
      </c>
      <c r="AH25" s="641" t="str">
        <f>IF($C25=0,"",Mrktg!$C$18)</f>
        <v/>
      </c>
      <c r="AI25" s="641" t="str">
        <f>IF($C25=0,"",Mrktg!$C$19)</f>
        <v/>
      </c>
      <c r="AJ25" s="641" t="str">
        <f>IF($C25=0,"",Mrktg!$C$20)</f>
        <v/>
      </c>
      <c r="AK25" s="641" t="str">
        <f>IF($C25=0,"",Mrktg!$G$18)</f>
        <v/>
      </c>
      <c r="AL25" s="641" t="str">
        <f>IF($C25=0,"",Mrktg!$G$19)</f>
        <v/>
      </c>
      <c r="AM25" s="641"/>
      <c r="AN25" s="642" t="str">
        <f>IF(C25=0,"",Mrktg!$D$22)</f>
        <v/>
      </c>
      <c r="AP25" t="str">
        <f t="shared" si="6"/>
        <v/>
      </c>
      <c r="AQ25" t="str">
        <f t="shared" si="7"/>
        <v/>
      </c>
      <c r="AR25" t="str">
        <f t="shared" si="8"/>
        <v/>
      </c>
      <c r="AU25" t="b">
        <f t="shared" si="9"/>
        <v>0</v>
      </c>
      <c r="AV25" t="b">
        <f t="shared" si="10"/>
        <v>0</v>
      </c>
      <c r="AW25" t="b">
        <f t="shared" si="11"/>
        <v>0</v>
      </c>
      <c r="AX25" t="b">
        <f t="shared" si="12"/>
        <v>0</v>
      </c>
      <c r="AY25" t="b">
        <f t="shared" si="13"/>
        <v>0</v>
      </c>
      <c r="BA25">
        <f t="shared" si="1"/>
        <v>0</v>
      </c>
    </row>
    <row r="26" spans="1:53">
      <c r="A26" s="33">
        <v>19</v>
      </c>
      <c r="B26" s="513"/>
      <c r="C26" s="514"/>
      <c r="D26" s="494"/>
      <c r="E26" s="494"/>
      <c r="F26" s="516"/>
      <c r="G26" s="608"/>
      <c r="H26" s="516"/>
      <c r="I26" s="240">
        <f t="shared" si="2"/>
        <v>0</v>
      </c>
      <c r="J26" s="241" t="e">
        <f t="shared" si="3"/>
        <v>#DIV/0!</v>
      </c>
      <c r="K26" s="241">
        <f t="shared" si="4"/>
        <v>0</v>
      </c>
      <c r="L26" s="517"/>
      <c r="P26" s="254"/>
      <c r="Q26" s="252"/>
      <c r="R26" s="33">
        <v>19</v>
      </c>
      <c r="S26">
        <f t="shared" si="14"/>
        <v>0</v>
      </c>
      <c r="T26" s="641" t="str">
        <f>IF(C26=0, "",Mrktg!$D$8)</f>
        <v/>
      </c>
      <c r="U26" s="641" t="str">
        <f>IF(C26=0, "",Mrktg!$D$9)</f>
        <v/>
      </c>
      <c r="V26" s="641" t="str">
        <f>IF(C26=0,"",Mrktg!$D$10)</f>
        <v/>
      </c>
      <c r="W26" s="641" t="str">
        <f>IF(C26=0,"",Mrktg!$D$11)</f>
        <v/>
      </c>
      <c r="X26" s="641" t="str">
        <f>IF(C26=0, "",Mrktg!$D$12)</f>
        <v/>
      </c>
      <c r="Y26" s="641" t="str">
        <f>IF(C26=0,"",Mrktg!$D$13)</f>
        <v/>
      </c>
      <c r="Z26" s="641" t="str">
        <f>IF(C26 = 0,"",Mrktg!$D$14)</f>
        <v/>
      </c>
      <c r="AA26" s="641" t="str">
        <f>IF(C26=0,"",Mrktg!$D$15)</f>
        <v/>
      </c>
      <c r="AB26" s="641" t="str">
        <f>IF(C26=0,"",Mrktg!$I$8)</f>
        <v/>
      </c>
      <c r="AC26" s="641" t="str">
        <f>IF(C26=0,"",Mrktg!$H$9)</f>
        <v/>
      </c>
      <c r="AD26" s="641" t="str">
        <f>IF(C26=0,"",Mrktg!$H$10)</f>
        <v/>
      </c>
      <c r="AE26" s="641" t="str">
        <f>IF(C26=0,"",Mrktg!$H$11)</f>
        <v/>
      </c>
      <c r="AF26" s="641" t="str">
        <f>IF(C26=0,"",Mrktg!$H$12)</f>
        <v/>
      </c>
      <c r="AG26" s="641" t="str">
        <f>IF(C26=0,"",Mrktg!$H$13)</f>
        <v/>
      </c>
      <c r="AH26" s="641" t="str">
        <f>IF($C26=0,"",Mrktg!$C$18)</f>
        <v/>
      </c>
      <c r="AI26" s="641" t="str">
        <f>IF($C26=0,"",Mrktg!$C$19)</f>
        <v/>
      </c>
      <c r="AJ26" s="641" t="str">
        <f>IF($C26=0,"",Mrktg!$C$20)</f>
        <v/>
      </c>
      <c r="AK26" s="641" t="str">
        <f>IF($C26=0,"",Mrktg!$G$18)</f>
        <v/>
      </c>
      <c r="AL26" s="641" t="str">
        <f>IF($C26=0,"",Mrktg!$G$19)</f>
        <v/>
      </c>
      <c r="AM26" s="641"/>
      <c r="AN26" s="642" t="str">
        <f>IF(C26=0,"",Mrktg!$D$22)</f>
        <v/>
      </c>
      <c r="AP26" t="str">
        <f t="shared" si="6"/>
        <v/>
      </c>
      <c r="AQ26" t="str">
        <f t="shared" si="7"/>
        <v/>
      </c>
      <c r="AR26" t="str">
        <f t="shared" si="8"/>
        <v/>
      </c>
      <c r="AU26" t="b">
        <f t="shared" si="9"/>
        <v>0</v>
      </c>
      <c r="AV26" t="b">
        <f t="shared" si="10"/>
        <v>0</v>
      </c>
      <c r="AW26" t="b">
        <f t="shared" si="11"/>
        <v>0</v>
      </c>
      <c r="AX26" t="b">
        <f t="shared" si="12"/>
        <v>0</v>
      </c>
      <c r="AY26" t="b">
        <f t="shared" si="13"/>
        <v>0</v>
      </c>
      <c r="BA26">
        <f t="shared" si="1"/>
        <v>0</v>
      </c>
    </row>
    <row r="27" spans="1:53">
      <c r="A27" s="33">
        <v>20</v>
      </c>
      <c r="B27" s="513"/>
      <c r="C27" s="514"/>
      <c r="D27" s="494"/>
      <c r="E27" s="494"/>
      <c r="F27" s="516"/>
      <c r="G27" s="608"/>
      <c r="H27" s="516"/>
      <c r="I27" s="240">
        <f t="shared" si="2"/>
        <v>0</v>
      </c>
      <c r="J27" s="241" t="e">
        <f t="shared" si="3"/>
        <v>#DIV/0!</v>
      </c>
      <c r="K27" s="241">
        <f t="shared" si="4"/>
        <v>0</v>
      </c>
      <c r="L27" s="517"/>
      <c r="P27" s="254"/>
      <c r="Q27" s="252"/>
      <c r="R27" s="33">
        <v>20</v>
      </c>
      <c r="S27">
        <f t="shared" si="14"/>
        <v>0</v>
      </c>
      <c r="T27" s="641" t="str">
        <f>IF(C27=0, "",Mrktg!$D$8)</f>
        <v/>
      </c>
      <c r="U27" s="641" t="str">
        <f>IF(C27=0, "",Mrktg!$D$9)</f>
        <v/>
      </c>
      <c r="V27" s="641" t="str">
        <f>IF(C27=0,"",Mrktg!$D$10)</f>
        <v/>
      </c>
      <c r="W27" s="641" t="str">
        <f>IF(C27=0,"",Mrktg!$D$11)</f>
        <v/>
      </c>
      <c r="X27" s="641" t="str">
        <f>IF(C27=0, "",Mrktg!$D$12)</f>
        <v/>
      </c>
      <c r="Y27" s="641" t="str">
        <f>IF(C27=0,"",Mrktg!$D$13)</f>
        <v/>
      </c>
      <c r="Z27" s="641" t="str">
        <f>IF(C27 = 0,"",Mrktg!$D$14)</f>
        <v/>
      </c>
      <c r="AA27" s="641" t="str">
        <f>IF(C27=0,"",Mrktg!$D$15)</f>
        <v/>
      </c>
      <c r="AB27" s="641" t="str">
        <f>IF(C27=0,"",Mrktg!$I$8)</f>
        <v/>
      </c>
      <c r="AC27" s="641" t="str">
        <f>IF(C27=0,"",Mrktg!$H$9)</f>
        <v/>
      </c>
      <c r="AD27" s="641" t="str">
        <f>IF(C27=0,"",Mrktg!$H$10)</f>
        <v/>
      </c>
      <c r="AE27" s="641" t="str">
        <f>IF(C27=0,"",Mrktg!$H$11)</f>
        <v/>
      </c>
      <c r="AF27" s="641" t="str">
        <f>IF(C27=0,"",Mrktg!$H$12)</f>
        <v/>
      </c>
      <c r="AG27" s="641" t="str">
        <f>IF(C27=0,"",Mrktg!$H$13)</f>
        <v/>
      </c>
      <c r="AH27" s="641" t="str">
        <f>IF($C27=0,"",Mrktg!$C$18)</f>
        <v/>
      </c>
      <c r="AI27" s="641" t="str">
        <f>IF($C27=0,"",Mrktg!$C$19)</f>
        <v/>
      </c>
      <c r="AJ27" s="641" t="str">
        <f>IF($C27=0,"",Mrktg!$C$20)</f>
        <v/>
      </c>
      <c r="AK27" s="641" t="str">
        <f>IF($C27=0,"",Mrktg!$G$18)</f>
        <v/>
      </c>
      <c r="AL27" s="641" t="str">
        <f>IF($C27=0,"",Mrktg!$G$19)</f>
        <v/>
      </c>
      <c r="AM27" s="641"/>
      <c r="AN27" s="642" t="str">
        <f>IF(C27=0,"",Mrktg!$D$22)</f>
        <v/>
      </c>
      <c r="AP27" t="str">
        <f t="shared" si="6"/>
        <v/>
      </c>
      <c r="AQ27" t="str">
        <f t="shared" si="7"/>
        <v/>
      </c>
      <c r="AR27" t="str">
        <f t="shared" si="8"/>
        <v/>
      </c>
      <c r="AU27" t="b">
        <f t="shared" si="9"/>
        <v>0</v>
      </c>
      <c r="AV27" t="b">
        <f t="shared" si="10"/>
        <v>0</v>
      </c>
      <c r="AW27" t="b">
        <f t="shared" si="11"/>
        <v>0</v>
      </c>
      <c r="AX27" t="b">
        <f t="shared" si="12"/>
        <v>0</v>
      </c>
      <c r="AY27" t="b">
        <f t="shared" si="13"/>
        <v>0</v>
      </c>
      <c r="BA27">
        <f t="shared" si="1"/>
        <v>0</v>
      </c>
    </row>
    <row r="28" spans="1:53">
      <c r="A28" s="33">
        <v>21</v>
      </c>
      <c r="B28" s="513"/>
      <c r="C28" s="514"/>
      <c r="D28" s="494"/>
      <c r="E28" s="494"/>
      <c r="F28" s="516"/>
      <c r="G28" s="608"/>
      <c r="H28" s="516"/>
      <c r="I28" s="240">
        <f t="shared" si="2"/>
        <v>0</v>
      </c>
      <c r="J28" s="241" t="e">
        <f t="shared" si="3"/>
        <v>#DIV/0!</v>
      </c>
      <c r="K28" s="241">
        <f t="shared" si="4"/>
        <v>0</v>
      </c>
      <c r="L28" s="517"/>
      <c r="P28" s="254"/>
      <c r="Q28" s="252"/>
      <c r="R28" s="33">
        <v>21</v>
      </c>
      <c r="S28">
        <f t="shared" si="14"/>
        <v>0</v>
      </c>
      <c r="T28" s="641" t="str">
        <f>IF(C28=0, "",Mrktg!$D$8)</f>
        <v/>
      </c>
      <c r="U28" s="641" t="str">
        <f>IF(C28=0, "",Mrktg!$D$9)</f>
        <v/>
      </c>
      <c r="V28" s="641" t="str">
        <f>IF(C28=0,"",Mrktg!$D$10)</f>
        <v/>
      </c>
      <c r="W28" s="641" t="str">
        <f>IF(C28=0,"",Mrktg!$D$11)</f>
        <v/>
      </c>
      <c r="X28" s="641" t="str">
        <f>IF(C28=0, "",Mrktg!$D$12)</f>
        <v/>
      </c>
      <c r="Y28" s="641" t="str">
        <f>IF(C28=0,"",Mrktg!$D$13)</f>
        <v/>
      </c>
      <c r="Z28" s="641" t="str">
        <f>IF(C28 = 0,"",Mrktg!$D$14)</f>
        <v/>
      </c>
      <c r="AA28" s="641" t="str">
        <f>IF(C28=0,"",Mrktg!$D$15)</f>
        <v/>
      </c>
      <c r="AB28" s="641" t="str">
        <f>IF(C28=0,"",Mrktg!$I$8)</f>
        <v/>
      </c>
      <c r="AC28" s="641" t="str">
        <f>IF(C28=0,"",Mrktg!$H$9)</f>
        <v/>
      </c>
      <c r="AD28" s="641" t="str">
        <f>IF(C28=0,"",Mrktg!$H$10)</f>
        <v/>
      </c>
      <c r="AE28" s="641" t="str">
        <f>IF(C28=0,"",Mrktg!$H$11)</f>
        <v/>
      </c>
      <c r="AF28" s="641" t="str">
        <f>IF(C28=0,"",Mrktg!$H$12)</f>
        <v/>
      </c>
      <c r="AG28" s="641" t="str">
        <f>IF(C28=0,"",Mrktg!$H$13)</f>
        <v/>
      </c>
      <c r="AH28" s="641" t="str">
        <f>IF($C28=0,"",Mrktg!$C$18)</f>
        <v/>
      </c>
      <c r="AI28" s="641" t="str">
        <f>IF($C28=0,"",Mrktg!$C$19)</f>
        <v/>
      </c>
      <c r="AJ28" s="641" t="str">
        <f>IF($C28=0,"",Mrktg!$C$20)</f>
        <v/>
      </c>
      <c r="AK28" s="641" t="str">
        <f>IF($C28=0,"",Mrktg!$G$18)</f>
        <v/>
      </c>
      <c r="AL28" s="641" t="str">
        <f>IF($C28=0,"",Mrktg!$G$19)</f>
        <v/>
      </c>
      <c r="AM28" s="641"/>
      <c r="AN28" s="642" t="str">
        <f>IF(C28=0,"",Mrktg!$D$22)</f>
        <v/>
      </c>
      <c r="AP28" t="str">
        <f t="shared" si="6"/>
        <v/>
      </c>
      <c r="AQ28" t="str">
        <f t="shared" si="7"/>
        <v/>
      </c>
      <c r="AR28" t="str">
        <f t="shared" si="8"/>
        <v/>
      </c>
      <c r="AU28" t="b">
        <f t="shared" si="9"/>
        <v>0</v>
      </c>
      <c r="AV28" t="b">
        <f t="shared" si="10"/>
        <v>0</v>
      </c>
      <c r="AW28" t="b">
        <f t="shared" si="11"/>
        <v>0</v>
      </c>
      <c r="AX28" t="b">
        <f t="shared" si="12"/>
        <v>0</v>
      </c>
      <c r="AY28" t="b">
        <f t="shared" si="13"/>
        <v>0</v>
      </c>
      <c r="BA28">
        <f t="shared" si="1"/>
        <v>0</v>
      </c>
    </row>
    <row r="29" spans="1:53">
      <c r="A29" s="33">
        <v>22</v>
      </c>
      <c r="B29" s="513"/>
      <c r="C29" s="514"/>
      <c r="D29" s="494"/>
      <c r="E29" s="494"/>
      <c r="F29" s="516"/>
      <c r="G29" s="608"/>
      <c r="H29" s="516"/>
      <c r="I29" s="240">
        <f t="shared" si="2"/>
        <v>0</v>
      </c>
      <c r="J29" s="241" t="e">
        <f t="shared" si="3"/>
        <v>#DIV/0!</v>
      </c>
      <c r="K29" s="241">
        <f t="shared" si="4"/>
        <v>0</v>
      </c>
      <c r="L29" s="517"/>
      <c r="P29" s="254"/>
      <c r="Q29" s="252"/>
      <c r="R29" s="33">
        <v>22</v>
      </c>
      <c r="S29">
        <f t="shared" si="14"/>
        <v>0</v>
      </c>
      <c r="T29" s="641" t="str">
        <f>IF(C29=0, "",Mrktg!$D$8)</f>
        <v/>
      </c>
      <c r="U29" s="641" t="str">
        <f>IF(C29=0, "",Mrktg!$D$9)</f>
        <v/>
      </c>
      <c r="V29" s="641" t="str">
        <f>IF(C29=0,"",Mrktg!$D$10)</f>
        <v/>
      </c>
      <c r="W29" s="641" t="str">
        <f>IF(C29=0,"",Mrktg!$D$11)</f>
        <v/>
      </c>
      <c r="X29" s="641" t="str">
        <f>IF(C29=0, "",Mrktg!$D$12)</f>
        <v/>
      </c>
      <c r="Y29" s="641" t="str">
        <f>IF(C29=0,"",Mrktg!$D$13)</f>
        <v/>
      </c>
      <c r="Z29" s="641" t="str">
        <f>IF(C29 = 0,"",Mrktg!$D$14)</f>
        <v/>
      </c>
      <c r="AA29" s="641" t="str">
        <f>IF(C29=0,"",Mrktg!$D$15)</f>
        <v/>
      </c>
      <c r="AB29" s="641" t="str">
        <f>IF(C29=0,"",Mrktg!$I$8)</f>
        <v/>
      </c>
      <c r="AC29" s="641" t="str">
        <f>IF(C29=0,"",Mrktg!$H$9)</f>
        <v/>
      </c>
      <c r="AD29" s="641" t="str">
        <f>IF(C29=0,"",Mrktg!$H$10)</f>
        <v/>
      </c>
      <c r="AE29" s="641" t="str">
        <f>IF(C29=0,"",Mrktg!$H$11)</f>
        <v/>
      </c>
      <c r="AF29" s="641" t="str">
        <f>IF(C29=0,"",Mrktg!$H$12)</f>
        <v/>
      </c>
      <c r="AG29" s="641" t="str">
        <f>IF(C29=0,"",Mrktg!$H$13)</f>
        <v/>
      </c>
      <c r="AH29" s="641" t="str">
        <f>IF($C29=0,"",Mrktg!$C$18)</f>
        <v/>
      </c>
      <c r="AI29" s="641" t="str">
        <f>IF($C29=0,"",Mrktg!$C$19)</f>
        <v/>
      </c>
      <c r="AJ29" s="641" t="str">
        <f>IF($C29=0,"",Mrktg!$C$20)</f>
        <v/>
      </c>
      <c r="AK29" s="641" t="str">
        <f>IF($C29=0,"",Mrktg!$G$18)</f>
        <v/>
      </c>
      <c r="AL29" s="641" t="str">
        <f>IF($C29=0,"",Mrktg!$G$19)</f>
        <v/>
      </c>
      <c r="AM29" s="641"/>
      <c r="AN29" s="642" t="str">
        <f>IF(C29=0,"",Mrktg!$D$22)</f>
        <v/>
      </c>
      <c r="AP29" t="str">
        <f t="shared" si="6"/>
        <v/>
      </c>
      <c r="AQ29" t="str">
        <f t="shared" si="7"/>
        <v/>
      </c>
      <c r="AR29" t="str">
        <f t="shared" si="8"/>
        <v/>
      </c>
      <c r="AU29" t="b">
        <f t="shared" si="9"/>
        <v>0</v>
      </c>
      <c r="AV29" t="b">
        <f t="shared" si="10"/>
        <v>0</v>
      </c>
      <c r="AW29" t="b">
        <f t="shared" si="11"/>
        <v>0</v>
      </c>
      <c r="AX29" t="b">
        <f t="shared" si="12"/>
        <v>0</v>
      </c>
      <c r="AY29" t="b">
        <f t="shared" si="13"/>
        <v>0</v>
      </c>
      <c r="BA29">
        <f t="shared" si="1"/>
        <v>0</v>
      </c>
    </row>
    <row r="30" spans="1:53">
      <c r="A30" s="33">
        <v>23</v>
      </c>
      <c r="B30" s="513"/>
      <c r="C30" s="514"/>
      <c r="D30" s="494"/>
      <c r="E30" s="494"/>
      <c r="F30" s="516"/>
      <c r="G30" s="608"/>
      <c r="H30" s="516"/>
      <c r="I30" s="240">
        <f t="shared" si="2"/>
        <v>0</v>
      </c>
      <c r="J30" s="241" t="e">
        <f t="shared" si="3"/>
        <v>#DIV/0!</v>
      </c>
      <c r="K30" s="241">
        <f t="shared" si="4"/>
        <v>0</v>
      </c>
      <c r="L30" s="517"/>
      <c r="P30" s="254"/>
      <c r="Q30" s="252"/>
      <c r="R30" s="33">
        <v>23</v>
      </c>
      <c r="S30">
        <f t="shared" si="14"/>
        <v>0</v>
      </c>
      <c r="T30" s="641" t="str">
        <f>IF(C30=0, "",Mrktg!$D$8)</f>
        <v/>
      </c>
      <c r="U30" s="641" t="str">
        <f>IF(C30=0, "",Mrktg!$D$9)</f>
        <v/>
      </c>
      <c r="V30" s="641" t="str">
        <f>IF(C30=0,"",Mrktg!$D$10)</f>
        <v/>
      </c>
      <c r="W30" s="641" t="str">
        <f>IF(C30=0,"",Mrktg!$D$11)</f>
        <v/>
      </c>
      <c r="X30" s="641" t="str">
        <f>IF(C30=0, "",Mrktg!$D$12)</f>
        <v/>
      </c>
      <c r="Y30" s="641" t="str">
        <f>IF(C30=0,"",Mrktg!$D$13)</f>
        <v/>
      </c>
      <c r="Z30" s="641" t="str">
        <f>IF(C30 = 0,"",Mrktg!$D$14)</f>
        <v/>
      </c>
      <c r="AA30" s="641" t="str">
        <f>IF(C30=0,"",Mrktg!$D$15)</f>
        <v/>
      </c>
      <c r="AB30" s="641" t="str">
        <f>IF(C30=0,"",Mrktg!$I$8)</f>
        <v/>
      </c>
      <c r="AC30" s="641" t="str">
        <f>IF(C30=0,"",Mrktg!$H$9)</f>
        <v/>
      </c>
      <c r="AD30" s="641" t="str">
        <f>IF(C30=0,"",Mrktg!$H$10)</f>
        <v/>
      </c>
      <c r="AE30" s="641" t="str">
        <f>IF(C30=0,"",Mrktg!$H$11)</f>
        <v/>
      </c>
      <c r="AF30" s="641" t="str">
        <f>IF(C30=0,"",Mrktg!$H$12)</f>
        <v/>
      </c>
      <c r="AG30" s="641" t="str">
        <f>IF(C30=0,"",Mrktg!$H$13)</f>
        <v/>
      </c>
      <c r="AH30" s="641" t="str">
        <f>IF($C30=0,"",Mrktg!$C$18)</f>
        <v/>
      </c>
      <c r="AI30" s="641" t="str">
        <f>IF($C30=0,"",Mrktg!$C$19)</f>
        <v/>
      </c>
      <c r="AJ30" s="641" t="str">
        <f>IF($C30=0,"",Mrktg!$C$20)</f>
        <v/>
      </c>
      <c r="AK30" s="641" t="str">
        <f>IF($C30=0,"",Mrktg!$G$18)</f>
        <v/>
      </c>
      <c r="AL30" s="641" t="str">
        <f>IF($C30=0,"",Mrktg!$G$19)</f>
        <v/>
      </c>
      <c r="AM30" s="641"/>
      <c r="AN30" s="642" t="str">
        <f>IF(C30=0,"",Mrktg!$D$22)</f>
        <v/>
      </c>
      <c r="AP30" t="str">
        <f t="shared" si="6"/>
        <v/>
      </c>
      <c r="AQ30" t="str">
        <f t="shared" si="7"/>
        <v/>
      </c>
      <c r="AR30" t="str">
        <f t="shared" si="8"/>
        <v/>
      </c>
      <c r="AU30" t="b">
        <f t="shared" si="9"/>
        <v>0</v>
      </c>
      <c r="AV30" t="b">
        <f t="shared" si="10"/>
        <v>0</v>
      </c>
      <c r="AW30" t="b">
        <f t="shared" si="11"/>
        <v>0</v>
      </c>
      <c r="AX30" t="b">
        <f t="shared" si="12"/>
        <v>0</v>
      </c>
      <c r="AY30" t="b">
        <f t="shared" si="13"/>
        <v>0</v>
      </c>
      <c r="BA30">
        <f t="shared" si="1"/>
        <v>0</v>
      </c>
    </row>
    <row r="31" spans="1:53">
      <c r="A31" s="33">
        <v>24</v>
      </c>
      <c r="B31" s="513"/>
      <c r="C31" s="514"/>
      <c r="D31" s="494"/>
      <c r="E31" s="494"/>
      <c r="F31" s="516"/>
      <c r="G31" s="608"/>
      <c r="H31" s="516"/>
      <c r="I31" s="240">
        <f t="shared" si="2"/>
        <v>0</v>
      </c>
      <c r="J31" s="241" t="e">
        <f t="shared" si="3"/>
        <v>#DIV/0!</v>
      </c>
      <c r="K31" s="241">
        <f t="shared" si="4"/>
        <v>0</v>
      </c>
      <c r="L31" s="517"/>
      <c r="P31" s="254"/>
      <c r="Q31" s="252"/>
      <c r="R31" s="33">
        <v>24</v>
      </c>
      <c r="S31">
        <f t="shared" si="14"/>
        <v>0</v>
      </c>
      <c r="T31" s="641" t="str">
        <f>IF(C31=0, "",Mrktg!$D$8)</f>
        <v/>
      </c>
      <c r="U31" s="641" t="str">
        <f>IF(C31=0, "",Mrktg!$D$9)</f>
        <v/>
      </c>
      <c r="V31" s="641" t="str">
        <f>IF(C31=0,"",Mrktg!$D$10)</f>
        <v/>
      </c>
      <c r="W31" s="641" t="str">
        <f>IF(C31=0,"",Mrktg!$D$11)</f>
        <v/>
      </c>
      <c r="X31" s="641" t="str">
        <f>IF(C31=0, "",Mrktg!$D$12)</f>
        <v/>
      </c>
      <c r="Y31" s="641" t="str">
        <f>IF(C31=0,"",Mrktg!$D$13)</f>
        <v/>
      </c>
      <c r="Z31" s="641" t="str">
        <f>IF(C31 = 0,"",Mrktg!$D$14)</f>
        <v/>
      </c>
      <c r="AA31" s="641" t="str">
        <f>IF(C31=0,"",Mrktg!$D$15)</f>
        <v/>
      </c>
      <c r="AB31" s="641" t="str">
        <f>IF(C31=0,"",Mrktg!$I$8)</f>
        <v/>
      </c>
      <c r="AC31" s="641" t="str">
        <f>IF(C31=0,"",Mrktg!$H$9)</f>
        <v/>
      </c>
      <c r="AD31" s="641" t="str">
        <f>IF(C31=0,"",Mrktg!$H$10)</f>
        <v/>
      </c>
      <c r="AE31" s="641" t="str">
        <f>IF(C31=0,"",Mrktg!$H$11)</f>
        <v/>
      </c>
      <c r="AF31" s="641" t="str">
        <f>IF(C31=0,"",Mrktg!$H$12)</f>
        <v/>
      </c>
      <c r="AG31" s="641" t="str">
        <f>IF(C31=0,"",Mrktg!$H$13)</f>
        <v/>
      </c>
      <c r="AH31" s="641" t="str">
        <f>IF($C31=0,"",Mrktg!$C$18)</f>
        <v/>
      </c>
      <c r="AI31" s="641" t="str">
        <f>IF($C31=0,"",Mrktg!$C$19)</f>
        <v/>
      </c>
      <c r="AJ31" s="641" t="str">
        <f>IF($C31=0,"",Mrktg!$C$20)</f>
        <v/>
      </c>
      <c r="AK31" s="641" t="str">
        <f>IF($C31=0,"",Mrktg!$G$18)</f>
        <v/>
      </c>
      <c r="AL31" s="641" t="str">
        <f>IF($C31=0,"",Mrktg!$G$19)</f>
        <v/>
      </c>
      <c r="AM31" s="641"/>
      <c r="AN31" s="642" t="str">
        <f>IF(C31=0,"",Mrktg!$D$22)</f>
        <v/>
      </c>
      <c r="AP31" t="str">
        <f t="shared" si="6"/>
        <v/>
      </c>
      <c r="AQ31" t="str">
        <f t="shared" si="7"/>
        <v/>
      </c>
      <c r="AR31" t="str">
        <f t="shared" si="8"/>
        <v/>
      </c>
      <c r="AU31" t="b">
        <f t="shared" si="9"/>
        <v>0</v>
      </c>
      <c r="AV31" t="b">
        <f t="shared" si="10"/>
        <v>0</v>
      </c>
      <c r="AW31" t="b">
        <f t="shared" si="11"/>
        <v>0</v>
      </c>
      <c r="AX31" t="b">
        <f t="shared" si="12"/>
        <v>0</v>
      </c>
      <c r="AY31" t="b">
        <f t="shared" si="13"/>
        <v>0</v>
      </c>
      <c r="BA31">
        <f t="shared" si="1"/>
        <v>0</v>
      </c>
    </row>
    <row r="32" spans="1:53">
      <c r="A32" s="33">
        <v>25</v>
      </c>
      <c r="B32" s="513"/>
      <c r="C32" s="514"/>
      <c r="D32" s="494"/>
      <c r="E32" s="494"/>
      <c r="F32" s="516"/>
      <c r="G32" s="608"/>
      <c r="H32" s="516"/>
      <c r="I32" s="240">
        <f t="shared" si="2"/>
        <v>0</v>
      </c>
      <c r="J32" s="241" t="e">
        <f t="shared" si="3"/>
        <v>#DIV/0!</v>
      </c>
      <c r="K32" s="241">
        <f t="shared" si="4"/>
        <v>0</v>
      </c>
      <c r="L32" s="517"/>
      <c r="P32" s="254"/>
      <c r="Q32" s="252"/>
      <c r="R32" s="33">
        <v>25</v>
      </c>
      <c r="S32">
        <f t="shared" si="14"/>
        <v>0</v>
      </c>
      <c r="T32" s="641" t="str">
        <f>IF(C32=0, "",Mrktg!$D$8)</f>
        <v/>
      </c>
      <c r="U32" s="641" t="str">
        <f>IF(C32=0, "",Mrktg!$D$9)</f>
        <v/>
      </c>
      <c r="V32" s="641" t="str">
        <f>IF(C32=0,"",Mrktg!$D$10)</f>
        <v/>
      </c>
      <c r="W32" s="641" t="str">
        <f>IF(C32=0,"",Mrktg!$D$11)</f>
        <v/>
      </c>
      <c r="X32" s="641" t="str">
        <f>IF(C32=0, "",Mrktg!$D$12)</f>
        <v/>
      </c>
      <c r="Y32" s="641" t="str">
        <f>IF(C32=0,"",Mrktg!$D$13)</f>
        <v/>
      </c>
      <c r="Z32" s="641" t="str">
        <f>IF(C32 = 0,"",Mrktg!$D$14)</f>
        <v/>
      </c>
      <c r="AA32" s="641" t="str">
        <f>IF(C32=0,"",Mrktg!$D$15)</f>
        <v/>
      </c>
      <c r="AB32" s="641" t="str">
        <f>IF(C32=0,"",Mrktg!$I$8)</f>
        <v/>
      </c>
      <c r="AC32" s="641" t="str">
        <f>IF(C32=0,"",Mrktg!$H$9)</f>
        <v/>
      </c>
      <c r="AD32" s="641" t="str">
        <f>IF(C32=0,"",Mrktg!$H$10)</f>
        <v/>
      </c>
      <c r="AE32" s="641" t="str">
        <f>IF(C32=0,"",Mrktg!$H$11)</f>
        <v/>
      </c>
      <c r="AF32" s="641" t="str">
        <f>IF(C32=0,"",Mrktg!$H$12)</f>
        <v/>
      </c>
      <c r="AG32" s="641" t="str">
        <f>IF(C32=0,"",Mrktg!$H$13)</f>
        <v/>
      </c>
      <c r="AH32" s="641" t="str">
        <f>IF($C32=0,"",Mrktg!$C$18)</f>
        <v/>
      </c>
      <c r="AI32" s="641" t="str">
        <f>IF($C32=0,"",Mrktg!$C$19)</f>
        <v/>
      </c>
      <c r="AJ32" s="641" t="str">
        <f>IF($C32=0,"",Mrktg!$C$20)</f>
        <v/>
      </c>
      <c r="AK32" s="641" t="str">
        <f>IF($C32=0,"",Mrktg!$G$18)</f>
        <v/>
      </c>
      <c r="AL32" s="641" t="str">
        <f>IF($C32=0,"",Mrktg!$G$19)</f>
        <v/>
      </c>
      <c r="AM32" s="641"/>
      <c r="AN32" s="642" t="str">
        <f>IF(C32=0,"",Mrktg!$D$22)</f>
        <v/>
      </c>
      <c r="AP32" t="str">
        <f t="shared" si="6"/>
        <v/>
      </c>
      <c r="AQ32" t="str">
        <f t="shared" si="7"/>
        <v/>
      </c>
      <c r="AR32" t="str">
        <f t="shared" si="8"/>
        <v/>
      </c>
      <c r="AU32" t="b">
        <f t="shared" si="9"/>
        <v>0</v>
      </c>
      <c r="AV32" t="b">
        <f t="shared" si="10"/>
        <v>0</v>
      </c>
      <c r="AW32" t="b">
        <f t="shared" si="11"/>
        <v>0</v>
      </c>
      <c r="AX32" t="b">
        <f t="shared" si="12"/>
        <v>0</v>
      </c>
      <c r="AY32" t="b">
        <f t="shared" si="13"/>
        <v>0</v>
      </c>
      <c r="BA32" s="59">
        <f t="shared" si="1"/>
        <v>0</v>
      </c>
    </row>
    <row r="33" spans="1:53">
      <c r="A33" s="33">
        <v>26</v>
      </c>
      <c r="B33" s="513"/>
      <c r="C33" s="514"/>
      <c r="D33" s="494"/>
      <c r="E33" s="494"/>
      <c r="F33" s="516"/>
      <c r="G33" s="608"/>
      <c r="H33" s="516"/>
      <c r="I33" s="240">
        <f t="shared" ref="I33:I42" si="15">F33+H33</f>
        <v>0</v>
      </c>
      <c r="J33" s="241" t="e">
        <f t="shared" ref="J33:J42" si="16">I33/D33</f>
        <v>#DIV/0!</v>
      </c>
      <c r="K33" s="241">
        <f t="shared" ref="K33:K42" si="17">C33*F33*12</f>
        <v>0</v>
      </c>
      <c r="L33" s="517"/>
      <c r="P33" s="254"/>
      <c r="Q33" s="252"/>
      <c r="R33" s="33">
        <v>26</v>
      </c>
      <c r="S33">
        <f t="shared" si="14"/>
        <v>0</v>
      </c>
      <c r="T33" s="641" t="str">
        <f>IF(C33=0, "",Mrktg!$D$8)</f>
        <v/>
      </c>
      <c r="U33" s="641" t="str">
        <f>IF(C33=0, "",Mrktg!$D$9)</f>
        <v/>
      </c>
      <c r="V33" s="641" t="str">
        <f>IF(C33=0,"",Mrktg!$D$10)</f>
        <v/>
      </c>
      <c r="W33" s="641" t="str">
        <f>IF(C33=0,"",Mrktg!$D$11)</f>
        <v/>
      </c>
      <c r="X33" s="641" t="str">
        <f>IF(C33=0, "",Mrktg!$D$12)</f>
        <v/>
      </c>
      <c r="Y33" s="641" t="str">
        <f>IF(C33=0,"",Mrktg!$D$13)</f>
        <v/>
      </c>
      <c r="Z33" s="641" t="str">
        <f>IF(C33 = 0,"",Mrktg!$D$14)</f>
        <v/>
      </c>
      <c r="AA33" s="641" t="str">
        <f>IF(C33=0,"",Mrktg!$D$15)</f>
        <v/>
      </c>
      <c r="AB33" s="641" t="str">
        <f>IF(C33=0,"",Mrktg!$I$8)</f>
        <v/>
      </c>
      <c r="AC33" s="641" t="str">
        <f>IF(C33=0,"",Mrktg!$H$9)</f>
        <v/>
      </c>
      <c r="AD33" s="641" t="str">
        <f>IF(C33=0,"",Mrktg!$H$10)</f>
        <v/>
      </c>
      <c r="AE33" s="641" t="str">
        <f>IF(C33=0,"",Mrktg!$H$11)</f>
        <v/>
      </c>
      <c r="AF33" s="641" t="str">
        <f>IF(C33=0,"",Mrktg!$H$12)</f>
        <v/>
      </c>
      <c r="AG33" s="641" t="str">
        <f>IF(C33=0,"",Mrktg!$H$13)</f>
        <v/>
      </c>
      <c r="AH33" s="641" t="str">
        <f>IF($C33=0,"",Mrktg!$C$18)</f>
        <v/>
      </c>
      <c r="AI33" s="641" t="str">
        <f>IF($C33=0,"",Mrktg!$C$19)</f>
        <v/>
      </c>
      <c r="AJ33" s="641" t="str">
        <f>IF($C33=0,"",Mrktg!$C$20)</f>
        <v/>
      </c>
      <c r="AK33" s="641" t="str">
        <f>IF($C33=0,"",Mrktg!$G$18)</f>
        <v/>
      </c>
      <c r="AL33" s="641" t="str">
        <f>IF($C33=0,"",Mrktg!$G$19)</f>
        <v/>
      </c>
      <c r="AM33" s="641"/>
      <c r="AN33" s="642" t="str">
        <f>IF(C33=0,"",Mrktg!$D$22)</f>
        <v/>
      </c>
      <c r="AP33" t="str">
        <f t="shared" si="6"/>
        <v/>
      </c>
      <c r="AQ33" t="str">
        <f t="shared" si="7"/>
        <v/>
      </c>
      <c r="AR33" t="str">
        <f t="shared" si="8"/>
        <v/>
      </c>
      <c r="AU33" t="b">
        <f t="shared" si="9"/>
        <v>0</v>
      </c>
      <c r="AV33" t="b">
        <f t="shared" si="10"/>
        <v>0</v>
      </c>
      <c r="AW33" t="b">
        <f t="shared" si="11"/>
        <v>0</v>
      </c>
      <c r="AX33" t="b">
        <f t="shared" si="12"/>
        <v>0</v>
      </c>
      <c r="AY33" t="b">
        <f t="shared" si="13"/>
        <v>0</v>
      </c>
      <c r="BA33" s="59">
        <f t="shared" si="1"/>
        <v>0</v>
      </c>
    </row>
    <row r="34" spans="1:53">
      <c r="A34" s="33">
        <v>27</v>
      </c>
      <c r="B34" s="513"/>
      <c r="C34" s="514"/>
      <c r="D34" s="494"/>
      <c r="E34" s="494"/>
      <c r="F34" s="516"/>
      <c r="G34" s="608"/>
      <c r="H34" s="516"/>
      <c r="I34" s="240">
        <f t="shared" si="15"/>
        <v>0</v>
      </c>
      <c r="J34" s="241" t="e">
        <f t="shared" si="16"/>
        <v>#DIV/0!</v>
      </c>
      <c r="K34" s="241">
        <f t="shared" si="17"/>
        <v>0</v>
      </c>
      <c r="L34" s="517"/>
      <c r="P34" s="254"/>
      <c r="Q34" s="252"/>
      <c r="R34" s="33">
        <v>27</v>
      </c>
      <c r="S34">
        <f t="shared" si="14"/>
        <v>0</v>
      </c>
      <c r="T34" s="641" t="str">
        <f>IF(C34=0, "",Mrktg!$D$8)</f>
        <v/>
      </c>
      <c r="U34" s="641" t="str">
        <f>IF(C34=0, "",Mrktg!$D$9)</f>
        <v/>
      </c>
      <c r="V34" s="641" t="str">
        <f>IF(C34=0,"",Mrktg!$D$10)</f>
        <v/>
      </c>
      <c r="W34" s="641" t="str">
        <f>IF(C34=0,"",Mrktg!$D$11)</f>
        <v/>
      </c>
      <c r="X34" s="641" t="str">
        <f>IF(C34=0, "",Mrktg!$D$12)</f>
        <v/>
      </c>
      <c r="Y34" s="641" t="str">
        <f>IF(C34=0,"",Mrktg!$D$13)</f>
        <v/>
      </c>
      <c r="Z34" s="641" t="str">
        <f>IF(C34 = 0,"",Mrktg!$D$14)</f>
        <v/>
      </c>
      <c r="AA34" s="641" t="str">
        <f>IF(C34=0,"",Mrktg!$D$15)</f>
        <v/>
      </c>
      <c r="AB34" s="641" t="str">
        <f>IF(C34=0,"",Mrktg!$I$8)</f>
        <v/>
      </c>
      <c r="AC34" s="641" t="str">
        <f>IF(C34=0,"",Mrktg!$H$9)</f>
        <v/>
      </c>
      <c r="AD34" s="641" t="str">
        <f>IF(C34=0,"",Mrktg!$H$10)</f>
        <v/>
      </c>
      <c r="AE34" s="641" t="str">
        <f>IF(C34=0,"",Mrktg!$H$11)</f>
        <v/>
      </c>
      <c r="AF34" s="641" t="str">
        <f>IF(C34=0,"",Mrktg!$H$12)</f>
        <v/>
      </c>
      <c r="AG34" s="641" t="str">
        <f>IF(C34=0,"",Mrktg!$H$13)</f>
        <v/>
      </c>
      <c r="AH34" s="641" t="str">
        <f>IF($C34=0,"",Mrktg!$C$18)</f>
        <v/>
      </c>
      <c r="AI34" s="641" t="str">
        <f>IF($C34=0,"",Mrktg!$C$19)</f>
        <v/>
      </c>
      <c r="AJ34" s="641" t="str">
        <f>IF($C34=0,"",Mrktg!$C$20)</f>
        <v/>
      </c>
      <c r="AK34" s="641" t="str">
        <f>IF($C34=0,"",Mrktg!$G$18)</f>
        <v/>
      </c>
      <c r="AL34" s="641" t="str">
        <f>IF($C34=0,"",Mrktg!$G$19)</f>
        <v/>
      </c>
      <c r="AM34" s="641"/>
      <c r="AN34" s="642" t="str">
        <f>IF(C34=0,"",Mrktg!$D$22)</f>
        <v/>
      </c>
      <c r="AP34" t="str">
        <f t="shared" si="6"/>
        <v/>
      </c>
      <c r="AQ34" t="str">
        <f t="shared" si="7"/>
        <v/>
      </c>
      <c r="AR34" t="str">
        <f t="shared" si="8"/>
        <v/>
      </c>
      <c r="AU34" t="b">
        <f t="shared" si="9"/>
        <v>0</v>
      </c>
      <c r="AV34" t="b">
        <f t="shared" si="10"/>
        <v>0</v>
      </c>
      <c r="AW34" t="b">
        <f t="shared" si="11"/>
        <v>0</v>
      </c>
      <c r="AX34" t="b">
        <f t="shared" si="12"/>
        <v>0</v>
      </c>
      <c r="AY34" t="b">
        <f t="shared" si="13"/>
        <v>0</v>
      </c>
      <c r="BA34" s="59">
        <f t="shared" si="1"/>
        <v>0</v>
      </c>
    </row>
    <row r="35" spans="1:53">
      <c r="A35" s="33">
        <v>28</v>
      </c>
      <c r="B35" s="513"/>
      <c r="C35" s="514"/>
      <c r="D35" s="494"/>
      <c r="E35" s="494"/>
      <c r="F35" s="516"/>
      <c r="G35" s="608"/>
      <c r="H35" s="516"/>
      <c r="I35" s="240">
        <f t="shared" si="15"/>
        <v>0</v>
      </c>
      <c r="J35" s="241" t="e">
        <f t="shared" si="16"/>
        <v>#DIV/0!</v>
      </c>
      <c r="K35" s="241">
        <f t="shared" si="17"/>
        <v>0</v>
      </c>
      <c r="L35" s="517"/>
      <c r="P35" s="254"/>
      <c r="Q35" s="252"/>
      <c r="R35" s="33">
        <v>28</v>
      </c>
      <c r="S35">
        <f t="shared" si="14"/>
        <v>0</v>
      </c>
      <c r="T35" s="641" t="str">
        <f>IF(C35=0, "",Mrktg!$D$8)</f>
        <v/>
      </c>
      <c r="U35" s="641" t="str">
        <f>IF(C35=0, "",Mrktg!$D$9)</f>
        <v/>
      </c>
      <c r="V35" s="641" t="str">
        <f>IF(C35=0,"",Mrktg!$D$10)</f>
        <v/>
      </c>
      <c r="W35" s="641" t="str">
        <f>IF(C35=0,"",Mrktg!$D$11)</f>
        <v/>
      </c>
      <c r="X35" s="641" t="str">
        <f>IF(C35=0, "",Mrktg!$D$12)</f>
        <v/>
      </c>
      <c r="Y35" s="641" t="str">
        <f>IF(C35=0,"",Mrktg!$D$13)</f>
        <v/>
      </c>
      <c r="Z35" s="641" t="str">
        <f>IF(C35 = 0,"",Mrktg!$D$14)</f>
        <v/>
      </c>
      <c r="AA35" s="641" t="str">
        <f>IF(C35=0,"",Mrktg!$D$15)</f>
        <v/>
      </c>
      <c r="AB35" s="641" t="str">
        <f>IF(C35=0,"",Mrktg!$I$8)</f>
        <v/>
      </c>
      <c r="AC35" s="641" t="str">
        <f>IF(C35=0,"",Mrktg!$H$9)</f>
        <v/>
      </c>
      <c r="AD35" s="641" t="str">
        <f>IF(C35=0,"",Mrktg!$H$10)</f>
        <v/>
      </c>
      <c r="AE35" s="641" t="str">
        <f>IF(C35=0,"",Mrktg!$H$11)</f>
        <v/>
      </c>
      <c r="AF35" s="641" t="str">
        <f>IF(C35=0,"",Mrktg!$H$12)</f>
        <v/>
      </c>
      <c r="AG35" s="641" t="str">
        <f>IF(C35=0,"",Mrktg!$H$13)</f>
        <v/>
      </c>
      <c r="AH35" s="641" t="str">
        <f>IF($C35=0,"",Mrktg!$C$18)</f>
        <v/>
      </c>
      <c r="AI35" s="641" t="str">
        <f>IF($C35=0,"",Mrktg!$C$19)</f>
        <v/>
      </c>
      <c r="AJ35" s="641" t="str">
        <f>IF($C35=0,"",Mrktg!$C$20)</f>
        <v/>
      </c>
      <c r="AK35" s="641" t="str">
        <f>IF($C35=0,"",Mrktg!$G$18)</f>
        <v/>
      </c>
      <c r="AL35" s="641" t="str">
        <f>IF($C35=0,"",Mrktg!$G$19)</f>
        <v/>
      </c>
      <c r="AM35" s="641"/>
      <c r="AN35" s="642" t="str">
        <f>IF(C35=0,"",Mrktg!$D$22)</f>
        <v/>
      </c>
      <c r="AP35" t="str">
        <f t="shared" si="6"/>
        <v/>
      </c>
      <c r="AQ35" t="str">
        <f t="shared" si="7"/>
        <v/>
      </c>
      <c r="AR35" t="str">
        <f t="shared" si="8"/>
        <v/>
      </c>
      <c r="AU35" t="b">
        <f t="shared" si="9"/>
        <v>0</v>
      </c>
      <c r="AV35" t="b">
        <f t="shared" si="10"/>
        <v>0</v>
      </c>
      <c r="AW35" t="b">
        <f t="shared" si="11"/>
        <v>0</v>
      </c>
      <c r="AX35" t="b">
        <f t="shared" si="12"/>
        <v>0</v>
      </c>
      <c r="AY35" t="b">
        <f t="shared" si="13"/>
        <v>0</v>
      </c>
      <c r="BA35" s="59">
        <f t="shared" si="1"/>
        <v>0</v>
      </c>
    </row>
    <row r="36" spans="1:53">
      <c r="A36" s="33">
        <v>29</v>
      </c>
      <c r="B36" s="513"/>
      <c r="C36" s="514"/>
      <c r="D36" s="494"/>
      <c r="E36" s="494"/>
      <c r="F36" s="516"/>
      <c r="G36" s="608"/>
      <c r="H36" s="516"/>
      <c r="I36" s="240">
        <f t="shared" si="15"/>
        <v>0</v>
      </c>
      <c r="J36" s="241" t="e">
        <f t="shared" si="16"/>
        <v>#DIV/0!</v>
      </c>
      <c r="K36" s="241">
        <f t="shared" si="17"/>
        <v>0</v>
      </c>
      <c r="L36" s="517"/>
      <c r="P36" s="254"/>
      <c r="Q36" s="252"/>
      <c r="R36" s="33">
        <v>29</v>
      </c>
      <c r="S36">
        <f t="shared" si="14"/>
        <v>0</v>
      </c>
      <c r="T36" s="641" t="str">
        <f>IF(C36=0, "",Mrktg!$D$8)</f>
        <v/>
      </c>
      <c r="U36" s="641" t="str">
        <f>IF(C36=0, "",Mrktg!$D$9)</f>
        <v/>
      </c>
      <c r="V36" s="641" t="str">
        <f>IF(C36=0,"",Mrktg!$D$10)</f>
        <v/>
      </c>
      <c r="W36" s="641" t="str">
        <f>IF(C36=0,"",Mrktg!$D$11)</f>
        <v/>
      </c>
      <c r="X36" s="641" t="str">
        <f>IF(C36=0, "",Mrktg!$D$12)</f>
        <v/>
      </c>
      <c r="Y36" s="641" t="str">
        <f>IF(C36=0,"",Mrktg!$D$13)</f>
        <v/>
      </c>
      <c r="Z36" s="641" t="str">
        <f>IF(C36 = 0,"",Mrktg!$D$14)</f>
        <v/>
      </c>
      <c r="AA36" s="641" t="str">
        <f>IF(C36=0,"",Mrktg!$D$15)</f>
        <v/>
      </c>
      <c r="AB36" s="641" t="str">
        <f>IF(C36=0,"",Mrktg!$I$8)</f>
        <v/>
      </c>
      <c r="AC36" s="641" t="str">
        <f>IF(C36=0,"",Mrktg!$H$9)</f>
        <v/>
      </c>
      <c r="AD36" s="641" t="str">
        <f>IF(C36=0,"",Mrktg!$H$10)</f>
        <v/>
      </c>
      <c r="AE36" s="641" t="str">
        <f>IF(C36=0,"",Mrktg!$H$11)</f>
        <v/>
      </c>
      <c r="AF36" s="641" t="str">
        <f>IF(C36=0,"",Mrktg!$H$12)</f>
        <v/>
      </c>
      <c r="AG36" s="641" t="str">
        <f>IF(C36=0,"",Mrktg!$H$13)</f>
        <v/>
      </c>
      <c r="AH36" s="641" t="str">
        <f>IF($C36=0,"",Mrktg!$C$18)</f>
        <v/>
      </c>
      <c r="AI36" s="641" t="str">
        <f>IF($C36=0,"",Mrktg!$C$19)</f>
        <v/>
      </c>
      <c r="AJ36" s="641" t="str">
        <f>IF($C36=0,"",Mrktg!$C$20)</f>
        <v/>
      </c>
      <c r="AK36" s="641" t="str">
        <f>IF($C36=0,"",Mrktg!$G$18)</f>
        <v/>
      </c>
      <c r="AL36" s="641" t="str">
        <f>IF($C36=0,"",Mrktg!$G$19)</f>
        <v/>
      </c>
      <c r="AM36" s="641"/>
      <c r="AN36" s="642" t="str">
        <f>IF(C36=0,"",Mrktg!$D$22)</f>
        <v/>
      </c>
      <c r="AP36" t="str">
        <f t="shared" si="6"/>
        <v/>
      </c>
      <c r="AQ36" t="str">
        <f t="shared" si="7"/>
        <v/>
      </c>
      <c r="AR36" t="str">
        <f t="shared" si="8"/>
        <v/>
      </c>
      <c r="AU36" t="b">
        <f t="shared" si="9"/>
        <v>0</v>
      </c>
      <c r="AV36" t="b">
        <f t="shared" si="10"/>
        <v>0</v>
      </c>
      <c r="AW36" t="b">
        <f t="shared" si="11"/>
        <v>0</v>
      </c>
      <c r="AX36" t="b">
        <f t="shared" si="12"/>
        <v>0</v>
      </c>
      <c r="AY36" t="b">
        <f t="shared" si="13"/>
        <v>0</v>
      </c>
      <c r="BA36" s="59">
        <f t="shared" si="1"/>
        <v>0</v>
      </c>
    </row>
    <row r="37" spans="1:53">
      <c r="A37" s="33">
        <v>30</v>
      </c>
      <c r="B37" s="513"/>
      <c r="C37" s="514"/>
      <c r="D37" s="494"/>
      <c r="E37" s="494"/>
      <c r="F37" s="516"/>
      <c r="G37" s="608"/>
      <c r="H37" s="516"/>
      <c r="I37" s="240">
        <f t="shared" si="15"/>
        <v>0</v>
      </c>
      <c r="J37" s="241" t="e">
        <f t="shared" si="16"/>
        <v>#DIV/0!</v>
      </c>
      <c r="K37" s="241">
        <f t="shared" si="17"/>
        <v>0</v>
      </c>
      <c r="L37" s="517"/>
      <c r="P37" s="254"/>
      <c r="Q37" s="252"/>
      <c r="R37" s="33">
        <v>30</v>
      </c>
      <c r="S37">
        <f t="shared" si="14"/>
        <v>0</v>
      </c>
      <c r="T37" s="641" t="str">
        <f>IF(C37=0, "",Mrktg!$D$8)</f>
        <v/>
      </c>
      <c r="U37" s="641" t="str">
        <f>IF(C37=0, "",Mrktg!$D$9)</f>
        <v/>
      </c>
      <c r="V37" s="641" t="str">
        <f>IF(C37=0,"",Mrktg!$D$10)</f>
        <v/>
      </c>
      <c r="W37" s="641" t="str">
        <f>IF(C37=0,"",Mrktg!$D$11)</f>
        <v/>
      </c>
      <c r="X37" s="641" t="str">
        <f>IF(C37=0, "",Mrktg!$D$12)</f>
        <v/>
      </c>
      <c r="Y37" s="641" t="str">
        <f>IF(C37=0,"",Mrktg!$D$13)</f>
        <v/>
      </c>
      <c r="Z37" s="641" t="str">
        <f>IF(C37 = 0,"",Mrktg!$D$14)</f>
        <v/>
      </c>
      <c r="AA37" s="641" t="str">
        <f>IF(C37=0,"",Mrktg!$D$15)</f>
        <v/>
      </c>
      <c r="AB37" s="641" t="str">
        <f>IF(C37=0,"",Mrktg!$I$8)</f>
        <v/>
      </c>
      <c r="AC37" s="641" t="str">
        <f>IF(C37=0,"",Mrktg!$H$9)</f>
        <v/>
      </c>
      <c r="AD37" s="641" t="str">
        <f>IF(C37=0,"",Mrktg!$H$10)</f>
        <v/>
      </c>
      <c r="AE37" s="641" t="str">
        <f>IF(C37=0,"",Mrktg!$H$11)</f>
        <v/>
      </c>
      <c r="AF37" s="641" t="str">
        <f>IF(C37=0,"",Mrktg!$H$12)</f>
        <v/>
      </c>
      <c r="AG37" s="641" t="str">
        <f>IF(C37=0,"",Mrktg!$H$13)</f>
        <v/>
      </c>
      <c r="AH37" s="641" t="str">
        <f>IF($C37=0,"",Mrktg!$C$18)</f>
        <v/>
      </c>
      <c r="AI37" s="641" t="str">
        <f>IF($C37=0,"",Mrktg!$C$19)</f>
        <v/>
      </c>
      <c r="AJ37" s="641" t="str">
        <f>IF($C37=0,"",Mrktg!$C$20)</f>
        <v/>
      </c>
      <c r="AK37" s="641" t="str">
        <f>IF($C37=0,"",Mrktg!$G$18)</f>
        <v/>
      </c>
      <c r="AL37" s="641" t="str">
        <f>IF($C37=0,"",Mrktg!$G$19)</f>
        <v/>
      </c>
      <c r="AM37" s="641"/>
      <c r="AN37" s="642" t="str">
        <f>IF(C37=0,"",Mrktg!$D$22)</f>
        <v/>
      </c>
      <c r="AP37" t="str">
        <f t="shared" si="6"/>
        <v/>
      </c>
      <c r="AQ37" t="str">
        <f t="shared" si="7"/>
        <v/>
      </c>
      <c r="AR37" t="str">
        <f t="shared" si="8"/>
        <v/>
      </c>
      <c r="AU37" t="b">
        <f t="shared" si="9"/>
        <v>0</v>
      </c>
      <c r="AV37" t="b">
        <f t="shared" si="10"/>
        <v>0</v>
      </c>
      <c r="AW37" t="b">
        <f t="shared" si="11"/>
        <v>0</v>
      </c>
      <c r="AX37" t="b">
        <f t="shared" si="12"/>
        <v>0</v>
      </c>
      <c r="AY37" t="b">
        <f t="shared" si="13"/>
        <v>0</v>
      </c>
      <c r="BA37" s="59">
        <f t="shared" si="1"/>
        <v>0</v>
      </c>
    </row>
    <row r="38" spans="1:53">
      <c r="A38" s="33">
        <v>31</v>
      </c>
      <c r="B38" s="513"/>
      <c r="C38" s="514"/>
      <c r="D38" s="494"/>
      <c r="E38" s="494"/>
      <c r="F38" s="516"/>
      <c r="G38" s="608"/>
      <c r="H38" s="516"/>
      <c r="I38" s="240">
        <f t="shared" si="15"/>
        <v>0</v>
      </c>
      <c r="J38" s="241" t="e">
        <f t="shared" si="16"/>
        <v>#DIV/0!</v>
      </c>
      <c r="K38" s="241">
        <f t="shared" si="17"/>
        <v>0</v>
      </c>
      <c r="L38" s="517"/>
      <c r="P38" s="254"/>
      <c r="Q38" s="252"/>
      <c r="R38" s="33">
        <v>31</v>
      </c>
      <c r="S38">
        <f t="shared" si="14"/>
        <v>0</v>
      </c>
      <c r="T38" s="641" t="str">
        <f>IF(C38=0, "",Mrktg!$D$8)</f>
        <v/>
      </c>
      <c r="U38" s="641" t="str">
        <f>IF(C38=0, "",Mrktg!$D$9)</f>
        <v/>
      </c>
      <c r="V38" s="641" t="str">
        <f>IF(C38=0,"",Mrktg!$D$10)</f>
        <v/>
      </c>
      <c r="W38" s="641" t="str">
        <f>IF(C38=0,"",Mrktg!$D$11)</f>
        <v/>
      </c>
      <c r="X38" s="641" t="str">
        <f>IF(C38=0, "",Mrktg!$D$12)</f>
        <v/>
      </c>
      <c r="Y38" s="641" t="str">
        <f>IF(C38=0,"",Mrktg!$D$13)</f>
        <v/>
      </c>
      <c r="Z38" s="641" t="str">
        <f>IF(C38 = 0,"",Mrktg!$D$14)</f>
        <v/>
      </c>
      <c r="AA38" s="641" t="str">
        <f>IF(C38=0,"",Mrktg!$D$15)</f>
        <v/>
      </c>
      <c r="AB38" s="641" t="str">
        <f>IF(C38=0,"",Mrktg!$I$8)</f>
        <v/>
      </c>
      <c r="AC38" s="641" t="str">
        <f>IF(C38=0,"",Mrktg!$H$9)</f>
        <v/>
      </c>
      <c r="AD38" s="641" t="str">
        <f>IF(C38=0,"",Mrktg!$H$10)</f>
        <v/>
      </c>
      <c r="AE38" s="641" t="str">
        <f>IF(C38=0,"",Mrktg!$H$11)</f>
        <v/>
      </c>
      <c r="AF38" s="641" t="str">
        <f>IF(C38=0,"",Mrktg!$H$12)</f>
        <v/>
      </c>
      <c r="AG38" s="641" t="str">
        <f>IF(C38=0,"",Mrktg!$H$13)</f>
        <v/>
      </c>
      <c r="AH38" s="641" t="str">
        <f>IF($C38=0,"",Mrktg!$C$18)</f>
        <v/>
      </c>
      <c r="AI38" s="641" t="str">
        <f>IF($C38=0,"",Mrktg!$C$19)</f>
        <v/>
      </c>
      <c r="AJ38" s="641" t="str">
        <f>IF($C38=0,"",Mrktg!$C$20)</f>
        <v/>
      </c>
      <c r="AK38" s="641" t="str">
        <f>IF($C38=0,"",Mrktg!$G$18)</f>
        <v/>
      </c>
      <c r="AL38" s="641" t="str">
        <f>IF($C38=0,"",Mrktg!$G$19)</f>
        <v/>
      </c>
      <c r="AM38" s="641"/>
      <c r="AN38" s="642" t="str">
        <f>IF(C38=0,"",Mrktg!$D$22)</f>
        <v/>
      </c>
      <c r="AP38" t="str">
        <f t="shared" si="6"/>
        <v/>
      </c>
      <c r="AQ38" t="str">
        <f t="shared" si="7"/>
        <v/>
      </c>
      <c r="AR38" t="str">
        <f t="shared" si="8"/>
        <v/>
      </c>
      <c r="AU38" t="b">
        <f t="shared" si="9"/>
        <v>0</v>
      </c>
      <c r="AV38" t="b">
        <f t="shared" si="10"/>
        <v>0</v>
      </c>
      <c r="AW38" t="b">
        <f t="shared" si="11"/>
        <v>0</v>
      </c>
      <c r="AX38" t="b">
        <f t="shared" si="12"/>
        <v>0</v>
      </c>
      <c r="AY38" t="b">
        <f t="shared" si="13"/>
        <v>0</v>
      </c>
      <c r="BA38" s="59">
        <f t="shared" si="1"/>
        <v>0</v>
      </c>
    </row>
    <row r="39" spans="1:53">
      <c r="A39" s="33">
        <v>32</v>
      </c>
      <c r="B39" s="513"/>
      <c r="C39" s="514"/>
      <c r="D39" s="494"/>
      <c r="E39" s="494"/>
      <c r="F39" s="516"/>
      <c r="G39" s="608"/>
      <c r="H39" s="516"/>
      <c r="I39" s="240">
        <f t="shared" si="15"/>
        <v>0</v>
      </c>
      <c r="J39" s="241" t="e">
        <f t="shared" si="16"/>
        <v>#DIV/0!</v>
      </c>
      <c r="K39" s="241">
        <f t="shared" si="17"/>
        <v>0</v>
      </c>
      <c r="L39" s="517"/>
      <c r="P39" s="254"/>
      <c r="Q39" s="252"/>
      <c r="R39" s="33">
        <v>32</v>
      </c>
      <c r="S39">
        <f t="shared" si="14"/>
        <v>0</v>
      </c>
      <c r="T39" s="641" t="str">
        <f>IF(C39=0, "",Mrktg!$D$8)</f>
        <v/>
      </c>
      <c r="U39" s="641" t="str">
        <f>IF(C39=0, "",Mrktg!$D$9)</f>
        <v/>
      </c>
      <c r="V39" s="641" t="str">
        <f>IF(C39=0,"",Mrktg!$D$10)</f>
        <v/>
      </c>
      <c r="W39" s="641" t="str">
        <f>IF(C39=0,"",Mrktg!$D$11)</f>
        <v/>
      </c>
      <c r="X39" s="641" t="str">
        <f>IF(C39=0, "",Mrktg!$D$12)</f>
        <v/>
      </c>
      <c r="Y39" s="641" t="str">
        <f>IF(C39=0,"",Mrktg!$D$13)</f>
        <v/>
      </c>
      <c r="Z39" s="641" t="str">
        <f>IF(C39 = 0,"",Mrktg!$D$14)</f>
        <v/>
      </c>
      <c r="AA39" s="641" t="str">
        <f>IF(C39=0,"",Mrktg!$D$15)</f>
        <v/>
      </c>
      <c r="AB39" s="641" t="str">
        <f>IF(C39=0,"",Mrktg!$I$8)</f>
        <v/>
      </c>
      <c r="AC39" s="641" t="str">
        <f>IF(C39=0,"",Mrktg!$H$9)</f>
        <v/>
      </c>
      <c r="AD39" s="641" t="str">
        <f>IF(C39=0,"",Mrktg!$H$10)</f>
        <v/>
      </c>
      <c r="AE39" s="641" t="str">
        <f>IF(C39=0,"",Mrktg!$H$11)</f>
        <v/>
      </c>
      <c r="AF39" s="641" t="str">
        <f>IF(C39=0,"",Mrktg!$H$12)</f>
        <v/>
      </c>
      <c r="AG39" s="641" t="str">
        <f>IF(C39=0,"",Mrktg!$H$13)</f>
        <v/>
      </c>
      <c r="AH39" s="641" t="str">
        <f>IF($C39=0,"",Mrktg!$C$18)</f>
        <v/>
      </c>
      <c r="AI39" s="641" t="str">
        <f>IF($C39=0,"",Mrktg!$C$19)</f>
        <v/>
      </c>
      <c r="AJ39" s="641" t="str">
        <f>IF($C39=0,"",Mrktg!$C$20)</f>
        <v/>
      </c>
      <c r="AK39" s="641" t="str">
        <f>IF($C39=0,"",Mrktg!$G$18)</f>
        <v/>
      </c>
      <c r="AL39" s="641" t="str">
        <f>IF($C39=0,"",Mrktg!$G$19)</f>
        <v/>
      </c>
      <c r="AM39" s="641"/>
      <c r="AN39" s="642" t="str">
        <f>IF(C39=0,"",Mrktg!$D$22)</f>
        <v/>
      </c>
      <c r="AP39" t="str">
        <f t="shared" si="6"/>
        <v/>
      </c>
      <c r="AQ39" t="str">
        <f t="shared" si="7"/>
        <v/>
      </c>
      <c r="AR39" t="str">
        <f t="shared" si="8"/>
        <v/>
      </c>
      <c r="AU39" t="b">
        <f t="shared" si="9"/>
        <v>0</v>
      </c>
      <c r="AV39" t="b">
        <f t="shared" si="10"/>
        <v>0</v>
      </c>
      <c r="AW39" t="b">
        <f t="shared" si="11"/>
        <v>0</v>
      </c>
      <c r="AX39" t="b">
        <f t="shared" si="12"/>
        <v>0</v>
      </c>
      <c r="AY39" t="b">
        <f t="shared" si="13"/>
        <v>0</v>
      </c>
      <c r="BA39" s="59">
        <f t="shared" si="1"/>
        <v>0</v>
      </c>
    </row>
    <row r="40" spans="1:53">
      <c r="A40" s="33">
        <v>33</v>
      </c>
      <c r="B40" s="513"/>
      <c r="C40" s="514"/>
      <c r="D40" s="494"/>
      <c r="E40" s="494"/>
      <c r="F40" s="516"/>
      <c r="G40" s="608"/>
      <c r="H40" s="516"/>
      <c r="I40" s="240">
        <f t="shared" si="15"/>
        <v>0</v>
      </c>
      <c r="J40" s="241" t="e">
        <f t="shared" si="16"/>
        <v>#DIV/0!</v>
      </c>
      <c r="K40" s="241">
        <f t="shared" si="17"/>
        <v>0</v>
      </c>
      <c r="L40" s="517"/>
      <c r="P40" s="254"/>
      <c r="Q40" s="252"/>
      <c r="R40" s="33">
        <v>33</v>
      </c>
      <c r="S40">
        <f t="shared" si="14"/>
        <v>0</v>
      </c>
      <c r="T40" s="641" t="str">
        <f>IF(C40=0, "",Mrktg!$D$8)</f>
        <v/>
      </c>
      <c r="U40" s="641" t="str">
        <f>IF(C40=0, "",Mrktg!$D$9)</f>
        <v/>
      </c>
      <c r="V40" s="641" t="str">
        <f>IF(C40=0,"",Mrktg!$D$10)</f>
        <v/>
      </c>
      <c r="W40" s="641" t="str">
        <f>IF(C40=0,"",Mrktg!$D$11)</f>
        <v/>
      </c>
      <c r="X40" s="641" t="str">
        <f>IF(C40=0, "",Mrktg!$D$12)</f>
        <v/>
      </c>
      <c r="Y40" s="641" t="str">
        <f>IF(C40=0,"",Mrktg!$D$13)</f>
        <v/>
      </c>
      <c r="Z40" s="641" t="str">
        <f>IF(C40 = 0,"",Mrktg!$D$14)</f>
        <v/>
      </c>
      <c r="AA40" s="641" t="str">
        <f>IF(C40=0,"",Mrktg!$D$15)</f>
        <v/>
      </c>
      <c r="AB40" s="641" t="str">
        <f>IF(C40=0,"",Mrktg!$I$8)</f>
        <v/>
      </c>
      <c r="AC40" s="641" t="str">
        <f>IF(C40=0,"",Mrktg!$H$9)</f>
        <v/>
      </c>
      <c r="AD40" s="641" t="str">
        <f>IF(C40=0,"",Mrktg!$H$10)</f>
        <v/>
      </c>
      <c r="AE40" s="641" t="str">
        <f>IF(C40=0,"",Mrktg!$H$11)</f>
        <v/>
      </c>
      <c r="AF40" s="641" t="str">
        <f>IF(C40=0,"",Mrktg!$H$12)</f>
        <v/>
      </c>
      <c r="AG40" s="641" t="str">
        <f>IF(C40=0,"",Mrktg!$H$13)</f>
        <v/>
      </c>
      <c r="AH40" s="641" t="str">
        <f>IF($C40=0,"",Mrktg!$C$18)</f>
        <v/>
      </c>
      <c r="AI40" s="641" t="str">
        <f>IF($C40=0,"",Mrktg!$C$19)</f>
        <v/>
      </c>
      <c r="AJ40" s="641" t="str">
        <f>IF($C40=0,"",Mrktg!$C$20)</f>
        <v/>
      </c>
      <c r="AK40" s="641" t="str">
        <f>IF($C40=0,"",Mrktg!$G$18)</f>
        <v/>
      </c>
      <c r="AL40" s="641" t="str">
        <f>IF($C40=0,"",Mrktg!$G$19)</f>
        <v/>
      </c>
      <c r="AM40" s="641"/>
      <c r="AN40" s="642" t="str">
        <f>IF(C40=0,"",Mrktg!$D$22)</f>
        <v/>
      </c>
      <c r="AP40" t="str">
        <f t="shared" si="6"/>
        <v/>
      </c>
      <c r="AQ40" t="str">
        <f t="shared" si="7"/>
        <v/>
      </c>
      <c r="AR40" t="str">
        <f t="shared" si="8"/>
        <v/>
      </c>
      <c r="AU40" t="b">
        <f t="shared" si="9"/>
        <v>0</v>
      </c>
      <c r="AV40" t="b">
        <f t="shared" si="10"/>
        <v>0</v>
      </c>
      <c r="AW40" t="b">
        <f t="shared" si="11"/>
        <v>0</v>
      </c>
      <c r="AX40" t="b">
        <f t="shared" si="12"/>
        <v>0</v>
      </c>
      <c r="AY40" t="b">
        <f t="shared" si="13"/>
        <v>0</v>
      </c>
      <c r="BA40" s="59">
        <f t="shared" ref="BA40:BA57" si="18">C40*D40</f>
        <v>0</v>
      </c>
    </row>
    <row r="41" spans="1:53">
      <c r="A41" s="33">
        <v>34</v>
      </c>
      <c r="B41" s="513"/>
      <c r="C41" s="514"/>
      <c r="D41" s="494"/>
      <c r="E41" s="494"/>
      <c r="F41" s="516"/>
      <c r="G41" s="608"/>
      <c r="H41" s="516"/>
      <c r="I41" s="240">
        <f t="shared" si="15"/>
        <v>0</v>
      </c>
      <c r="J41" s="241" t="e">
        <f t="shared" si="16"/>
        <v>#DIV/0!</v>
      </c>
      <c r="K41" s="241">
        <f t="shared" si="17"/>
        <v>0</v>
      </c>
      <c r="L41" s="517"/>
      <c r="P41" s="254"/>
      <c r="Q41" s="252"/>
      <c r="R41" s="33">
        <v>34</v>
      </c>
      <c r="S41">
        <f t="shared" si="14"/>
        <v>0</v>
      </c>
      <c r="T41" s="641" t="str">
        <f>IF(C41=0, "",Mrktg!$D$8)</f>
        <v/>
      </c>
      <c r="U41" s="641" t="str">
        <f>IF(C41=0, "",Mrktg!$D$9)</f>
        <v/>
      </c>
      <c r="V41" s="641" t="str">
        <f>IF(C41=0,"",Mrktg!$D$10)</f>
        <v/>
      </c>
      <c r="W41" s="641" t="str">
        <f>IF(C41=0,"",Mrktg!$D$11)</f>
        <v/>
      </c>
      <c r="X41" s="641" t="str">
        <f>IF(C41=0, "",Mrktg!$D$12)</f>
        <v/>
      </c>
      <c r="Y41" s="641" t="str">
        <f>IF(C41=0,"",Mrktg!$D$13)</f>
        <v/>
      </c>
      <c r="Z41" s="641" t="str">
        <f>IF(C41 = 0,"",Mrktg!$D$14)</f>
        <v/>
      </c>
      <c r="AA41" s="641" t="str">
        <f>IF(C41=0,"",Mrktg!$D$15)</f>
        <v/>
      </c>
      <c r="AB41" s="641" t="str">
        <f>IF(C41=0,"",Mrktg!$I$8)</f>
        <v/>
      </c>
      <c r="AC41" s="641" t="str">
        <f>IF(C41=0,"",Mrktg!$H$9)</f>
        <v/>
      </c>
      <c r="AD41" s="641" t="str">
        <f>IF(C41=0,"",Mrktg!$H$10)</f>
        <v/>
      </c>
      <c r="AE41" s="641" t="str">
        <f>IF(C41=0,"",Mrktg!$H$11)</f>
        <v/>
      </c>
      <c r="AF41" s="641" t="str">
        <f>IF(C41=0,"",Mrktg!$H$12)</f>
        <v/>
      </c>
      <c r="AG41" s="641" t="str">
        <f>IF(C41=0,"",Mrktg!$H$13)</f>
        <v/>
      </c>
      <c r="AH41" s="641" t="str">
        <f>IF($C41=0,"",Mrktg!$C$18)</f>
        <v/>
      </c>
      <c r="AI41" s="641" t="str">
        <f>IF($C41=0,"",Mrktg!$C$19)</f>
        <v/>
      </c>
      <c r="AJ41" s="641" t="str">
        <f>IF($C41=0,"",Mrktg!$C$20)</f>
        <v/>
      </c>
      <c r="AK41" s="641" t="str">
        <f>IF($C41=0,"",Mrktg!$G$18)</f>
        <v/>
      </c>
      <c r="AL41" s="641" t="str">
        <f>IF($C41=0,"",Mrktg!$G$19)</f>
        <v/>
      </c>
      <c r="AM41" s="641"/>
      <c r="AN41" s="642" t="str">
        <f>IF(C41=0,"",Mrktg!$D$22)</f>
        <v/>
      </c>
      <c r="AP41" t="str">
        <f t="shared" si="6"/>
        <v/>
      </c>
      <c r="AQ41" t="str">
        <f t="shared" si="7"/>
        <v/>
      </c>
      <c r="AR41" t="str">
        <f t="shared" si="8"/>
        <v/>
      </c>
      <c r="AU41" t="b">
        <f t="shared" si="9"/>
        <v>0</v>
      </c>
      <c r="AV41" t="b">
        <f t="shared" si="10"/>
        <v>0</v>
      </c>
      <c r="AW41" t="b">
        <f t="shared" si="11"/>
        <v>0</v>
      </c>
      <c r="AX41" t="b">
        <f t="shared" si="12"/>
        <v>0</v>
      </c>
      <c r="AY41" t="b">
        <f t="shared" si="13"/>
        <v>0</v>
      </c>
      <c r="BA41" s="59">
        <f t="shared" si="18"/>
        <v>0</v>
      </c>
    </row>
    <row r="42" spans="1:53">
      <c r="A42" s="33">
        <v>35</v>
      </c>
      <c r="B42" s="513"/>
      <c r="C42" s="514"/>
      <c r="D42" s="494"/>
      <c r="E42" s="494"/>
      <c r="F42" s="516"/>
      <c r="G42" s="608"/>
      <c r="H42" s="516"/>
      <c r="I42" s="240">
        <f t="shared" si="15"/>
        <v>0</v>
      </c>
      <c r="J42" s="241" t="e">
        <f t="shared" si="16"/>
        <v>#DIV/0!</v>
      </c>
      <c r="K42" s="241">
        <f t="shared" si="17"/>
        <v>0</v>
      </c>
      <c r="L42" s="517"/>
      <c r="P42" s="254"/>
      <c r="Q42" s="252"/>
      <c r="R42" s="33">
        <v>35</v>
      </c>
      <c r="S42">
        <f t="shared" si="14"/>
        <v>0</v>
      </c>
      <c r="T42" s="641" t="str">
        <f>IF(C42=0, "",Mrktg!$D$8)</f>
        <v/>
      </c>
      <c r="U42" s="641" t="str">
        <f>IF(C42=0, "",Mrktg!$D$9)</f>
        <v/>
      </c>
      <c r="V42" s="641" t="str">
        <f>IF(C42=0,"",Mrktg!$D$10)</f>
        <v/>
      </c>
      <c r="W42" s="641" t="str">
        <f>IF(C42=0,"",Mrktg!$D$11)</f>
        <v/>
      </c>
      <c r="X42" s="641" t="str">
        <f>IF(C42=0, "",Mrktg!$D$12)</f>
        <v/>
      </c>
      <c r="Y42" s="641" t="str">
        <f>IF(C42=0,"",Mrktg!$D$13)</f>
        <v/>
      </c>
      <c r="Z42" s="641" t="str">
        <f>IF(C42 = 0,"",Mrktg!$D$14)</f>
        <v/>
      </c>
      <c r="AA42" s="641" t="str">
        <f>IF(C42=0,"",Mrktg!$D$15)</f>
        <v/>
      </c>
      <c r="AB42" s="641" t="str">
        <f>IF(C42=0,"",Mrktg!$I$8)</f>
        <v/>
      </c>
      <c r="AC42" s="641" t="str">
        <f>IF(C42=0,"",Mrktg!$H$9)</f>
        <v/>
      </c>
      <c r="AD42" s="641" t="str">
        <f>IF(C42=0,"",Mrktg!$H$10)</f>
        <v/>
      </c>
      <c r="AE42" s="641" t="str">
        <f>IF(C42=0,"",Mrktg!$H$11)</f>
        <v/>
      </c>
      <c r="AF42" s="641" t="str">
        <f>IF(C42=0,"",Mrktg!$H$12)</f>
        <v/>
      </c>
      <c r="AG42" s="641" t="str">
        <f>IF(C42=0,"",Mrktg!$H$13)</f>
        <v/>
      </c>
      <c r="AH42" s="641" t="str">
        <f>IF($C42=0,"",Mrktg!$C$18)</f>
        <v/>
      </c>
      <c r="AI42" s="641" t="str">
        <f>IF($C42=0,"",Mrktg!$C$19)</f>
        <v/>
      </c>
      <c r="AJ42" s="641" t="str">
        <f>IF($C42=0,"",Mrktg!$C$20)</f>
        <v/>
      </c>
      <c r="AK42" s="641" t="str">
        <f>IF($C42=0,"",Mrktg!$G$18)</f>
        <v/>
      </c>
      <c r="AL42" s="641" t="str">
        <f>IF($C42=0,"",Mrktg!$G$19)</f>
        <v/>
      </c>
      <c r="AM42" s="641"/>
      <c r="AN42" s="642" t="str">
        <f>IF(C42=0,"",Mrktg!$D$22)</f>
        <v/>
      </c>
      <c r="AP42" t="str">
        <f t="shared" si="6"/>
        <v/>
      </c>
      <c r="AQ42" t="str">
        <f t="shared" si="7"/>
        <v/>
      </c>
      <c r="AR42" t="str">
        <f t="shared" si="8"/>
        <v/>
      </c>
      <c r="AU42" t="b">
        <f t="shared" si="9"/>
        <v>0</v>
      </c>
      <c r="AV42" t="b">
        <f t="shared" si="10"/>
        <v>0</v>
      </c>
      <c r="AW42" t="b">
        <f t="shared" si="11"/>
        <v>0</v>
      </c>
      <c r="AX42" t="b">
        <f t="shared" si="12"/>
        <v>0</v>
      </c>
      <c r="AY42" t="b">
        <f t="shared" si="13"/>
        <v>0</v>
      </c>
      <c r="BA42" s="59">
        <f t="shared" si="18"/>
        <v>0</v>
      </c>
    </row>
    <row r="43" spans="1:53">
      <c r="A43" s="33">
        <v>36</v>
      </c>
      <c r="B43" s="513"/>
      <c r="C43" s="514"/>
      <c r="D43" s="494"/>
      <c r="E43" s="494"/>
      <c r="F43" s="516"/>
      <c r="G43" s="608"/>
      <c r="H43" s="516"/>
      <c r="I43" s="240">
        <f t="shared" ref="I43:I57" si="19">F43+H43</f>
        <v>0</v>
      </c>
      <c r="J43" s="241" t="e">
        <f t="shared" ref="J43:J57" si="20">I43/D43</f>
        <v>#DIV/0!</v>
      </c>
      <c r="K43" s="241">
        <f t="shared" ref="K43:K57" si="21">C43*F43*12</f>
        <v>0</v>
      </c>
      <c r="L43" s="517"/>
      <c r="P43" s="254"/>
      <c r="Q43" s="252"/>
      <c r="R43" s="33">
        <v>36</v>
      </c>
      <c r="S43">
        <f t="shared" ref="S43:S57" si="22">B43</f>
        <v>0</v>
      </c>
      <c r="T43" s="641" t="str">
        <f>IF(C43=0, "",Mrktg!$D$8)</f>
        <v/>
      </c>
      <c r="U43" s="641" t="str">
        <f>IF(C43=0, "",Mrktg!$D$9)</f>
        <v/>
      </c>
      <c r="V43" s="641" t="str">
        <f>IF(C43=0,"",Mrktg!$D$10)</f>
        <v/>
      </c>
      <c r="W43" s="641" t="str">
        <f>IF(C43=0,"",Mrktg!$D$11)</f>
        <v/>
      </c>
      <c r="X43" s="641" t="str">
        <f>IF(C43=0, "",Mrktg!$D$12)</f>
        <v/>
      </c>
      <c r="Y43" s="641" t="str">
        <f>IF(C43=0,"",Mrktg!$D$13)</f>
        <v/>
      </c>
      <c r="Z43" s="641" t="str">
        <f>IF(C43 = 0,"",Mrktg!$D$14)</f>
        <v/>
      </c>
      <c r="AA43" s="641" t="str">
        <f>IF(C43=0,"",Mrktg!$D$15)</f>
        <v/>
      </c>
      <c r="AB43" s="641" t="str">
        <f>IF(C43=0,"",Mrktg!$I$8)</f>
        <v/>
      </c>
      <c r="AC43" s="641" t="str">
        <f>IF(C43=0,"",Mrktg!$H$9)</f>
        <v/>
      </c>
      <c r="AD43" s="641" t="str">
        <f>IF(C43=0,"",Mrktg!$H$10)</f>
        <v/>
      </c>
      <c r="AE43" s="641" t="str">
        <f>IF(C43=0,"",Mrktg!$H$11)</f>
        <v/>
      </c>
      <c r="AF43" s="641" t="str">
        <f>IF(C43=0,"",Mrktg!$H$12)</f>
        <v/>
      </c>
      <c r="AG43" s="641" t="str">
        <f>IF(C43=0,"",Mrktg!$H$13)</f>
        <v/>
      </c>
      <c r="AH43" s="641" t="str">
        <f>IF($C43=0,"",Mrktg!$C$18)</f>
        <v/>
      </c>
      <c r="AI43" s="641" t="str">
        <f>IF($C43=0,"",Mrktg!$C$19)</f>
        <v/>
      </c>
      <c r="AJ43" s="641" t="str">
        <f>IF($C43=0,"",Mrktg!$C$20)</f>
        <v/>
      </c>
      <c r="AK43" s="641" t="str">
        <f>IF($C43=0,"",Mrktg!$G$18)</f>
        <v/>
      </c>
      <c r="AL43" s="641" t="str">
        <f>IF($C43=0,"",Mrktg!$G$19)</f>
        <v/>
      </c>
      <c r="AM43" s="641"/>
      <c r="AN43" s="642" t="str">
        <f>IF(C43=0,"",Mrktg!$D$22)</f>
        <v/>
      </c>
      <c r="AP43" t="str">
        <f t="shared" si="6"/>
        <v/>
      </c>
      <c r="AQ43" t="str">
        <f t="shared" si="7"/>
        <v/>
      </c>
      <c r="AR43" t="str">
        <f t="shared" si="8"/>
        <v/>
      </c>
      <c r="AU43" t="b">
        <f t="shared" si="9"/>
        <v>0</v>
      </c>
      <c r="AV43" t="b">
        <f t="shared" si="10"/>
        <v>0</v>
      </c>
      <c r="AW43" t="b">
        <f t="shared" si="11"/>
        <v>0</v>
      </c>
      <c r="AX43" t="b">
        <f t="shared" si="12"/>
        <v>0</v>
      </c>
      <c r="AY43" t="b">
        <f t="shared" si="13"/>
        <v>0</v>
      </c>
      <c r="BA43" s="59">
        <f t="shared" si="18"/>
        <v>0</v>
      </c>
    </row>
    <row r="44" spans="1:53">
      <c r="A44" s="33">
        <v>37</v>
      </c>
      <c r="B44" s="513"/>
      <c r="C44" s="514"/>
      <c r="D44" s="494"/>
      <c r="E44" s="494"/>
      <c r="F44" s="516"/>
      <c r="G44" s="608"/>
      <c r="H44" s="516"/>
      <c r="I44" s="240">
        <f t="shared" si="19"/>
        <v>0</v>
      </c>
      <c r="J44" s="241" t="e">
        <f t="shared" si="20"/>
        <v>#DIV/0!</v>
      </c>
      <c r="K44" s="241">
        <f t="shared" si="21"/>
        <v>0</v>
      </c>
      <c r="L44" s="517"/>
      <c r="P44" s="254"/>
      <c r="Q44" s="252"/>
      <c r="R44" s="33">
        <v>37</v>
      </c>
      <c r="S44">
        <f t="shared" si="22"/>
        <v>0</v>
      </c>
      <c r="T44" s="641" t="str">
        <f>IF(C44=0, "",Mrktg!$D$8)</f>
        <v/>
      </c>
      <c r="U44" s="641" t="str">
        <f>IF(C44=0, "",Mrktg!$D$9)</f>
        <v/>
      </c>
      <c r="V44" s="641" t="str">
        <f>IF(C44=0,"",Mrktg!$D$10)</f>
        <v/>
      </c>
      <c r="W44" s="641" t="str">
        <f>IF(C44=0,"",Mrktg!$D$11)</f>
        <v/>
      </c>
      <c r="X44" s="641" t="str">
        <f>IF(C44=0, "",Mrktg!$D$12)</f>
        <v/>
      </c>
      <c r="Y44" s="641" t="str">
        <f>IF(C44=0,"",Mrktg!$D$13)</f>
        <v/>
      </c>
      <c r="Z44" s="641" t="str">
        <f>IF(C44 = 0,"",Mrktg!$D$14)</f>
        <v/>
      </c>
      <c r="AA44" s="641" t="str">
        <f>IF(C44=0,"",Mrktg!$D$15)</f>
        <v/>
      </c>
      <c r="AB44" s="641" t="str">
        <f>IF(C44=0,"",Mrktg!$I$8)</f>
        <v/>
      </c>
      <c r="AC44" s="641" t="str">
        <f>IF(C44=0,"",Mrktg!$H$9)</f>
        <v/>
      </c>
      <c r="AD44" s="641" t="str">
        <f>IF(C44=0,"",Mrktg!$H$10)</f>
        <v/>
      </c>
      <c r="AE44" s="641" t="str">
        <f>IF(C44=0,"",Mrktg!$H$11)</f>
        <v/>
      </c>
      <c r="AF44" s="641" t="str">
        <f>IF(C44=0,"",Mrktg!$H$12)</f>
        <v/>
      </c>
      <c r="AG44" s="641" t="str">
        <f>IF(C44=0,"",Mrktg!$H$13)</f>
        <v/>
      </c>
      <c r="AH44" s="641" t="str">
        <f>IF($C44=0,"",Mrktg!$C$18)</f>
        <v/>
      </c>
      <c r="AI44" s="641" t="str">
        <f>IF($C44=0,"",Mrktg!$C$19)</f>
        <v/>
      </c>
      <c r="AJ44" s="641" t="str">
        <f>IF($C44=0,"",Mrktg!$C$20)</f>
        <v/>
      </c>
      <c r="AK44" s="641" t="str">
        <f>IF($C44=0,"",Mrktg!$G$18)</f>
        <v/>
      </c>
      <c r="AL44" s="641" t="str">
        <f>IF($C44=0,"",Mrktg!$G$19)</f>
        <v/>
      </c>
      <c r="AM44" s="641"/>
      <c r="AN44" s="642" t="str">
        <f>IF(C44=0,"",Mrktg!$D$22)</f>
        <v/>
      </c>
      <c r="AP44" t="str">
        <f t="shared" si="6"/>
        <v/>
      </c>
      <c r="AQ44" t="str">
        <f t="shared" si="7"/>
        <v/>
      </c>
      <c r="AR44" t="str">
        <f t="shared" si="8"/>
        <v/>
      </c>
      <c r="AU44" t="b">
        <f t="shared" si="9"/>
        <v>0</v>
      </c>
      <c r="AV44" t="b">
        <f t="shared" si="10"/>
        <v>0</v>
      </c>
      <c r="AW44" t="b">
        <f t="shared" si="11"/>
        <v>0</v>
      </c>
      <c r="AX44" t="b">
        <f t="shared" si="12"/>
        <v>0</v>
      </c>
      <c r="AY44" t="b">
        <f t="shared" si="13"/>
        <v>0</v>
      </c>
      <c r="BA44" s="59">
        <f t="shared" si="18"/>
        <v>0</v>
      </c>
    </row>
    <row r="45" spans="1:53">
      <c r="A45" s="33">
        <v>38</v>
      </c>
      <c r="B45" s="513"/>
      <c r="C45" s="514"/>
      <c r="D45" s="494"/>
      <c r="E45" s="494"/>
      <c r="F45" s="516"/>
      <c r="G45" s="608"/>
      <c r="H45" s="516"/>
      <c r="I45" s="240">
        <f t="shared" si="19"/>
        <v>0</v>
      </c>
      <c r="J45" s="241" t="e">
        <f t="shared" si="20"/>
        <v>#DIV/0!</v>
      </c>
      <c r="K45" s="241">
        <f t="shared" si="21"/>
        <v>0</v>
      </c>
      <c r="L45" s="517"/>
      <c r="P45" s="254"/>
      <c r="Q45" s="252"/>
      <c r="R45" s="33">
        <v>38</v>
      </c>
      <c r="S45">
        <f t="shared" si="22"/>
        <v>0</v>
      </c>
      <c r="T45" s="641" t="str">
        <f>IF(C45=0, "",Mrktg!$D$8)</f>
        <v/>
      </c>
      <c r="U45" s="641" t="str">
        <f>IF(C45=0, "",Mrktg!$D$9)</f>
        <v/>
      </c>
      <c r="V45" s="641" t="str">
        <f>IF(C45=0,"",Mrktg!$D$10)</f>
        <v/>
      </c>
      <c r="W45" s="641" t="str">
        <f>IF(C45=0,"",Mrktg!$D$11)</f>
        <v/>
      </c>
      <c r="X45" s="641" t="str">
        <f>IF(C45=0, "",Mrktg!$D$12)</f>
        <v/>
      </c>
      <c r="Y45" s="641" t="str">
        <f>IF(C45=0,"",Mrktg!$D$13)</f>
        <v/>
      </c>
      <c r="Z45" s="641" t="str">
        <f>IF(C45 = 0,"",Mrktg!$D$14)</f>
        <v/>
      </c>
      <c r="AA45" s="641" t="str">
        <f>IF(C45=0,"",Mrktg!$D$15)</f>
        <v/>
      </c>
      <c r="AB45" s="641" t="str">
        <f>IF(C45=0,"",Mrktg!$I$8)</f>
        <v/>
      </c>
      <c r="AC45" s="641" t="str">
        <f>IF(C45=0,"",Mrktg!$H$9)</f>
        <v/>
      </c>
      <c r="AD45" s="641" t="str">
        <f>IF(C45=0,"",Mrktg!$H$10)</f>
        <v/>
      </c>
      <c r="AE45" s="641" t="str">
        <f>IF(C45=0,"",Mrktg!$H$11)</f>
        <v/>
      </c>
      <c r="AF45" s="641" t="str">
        <f>IF(C45=0,"",Mrktg!$H$12)</f>
        <v/>
      </c>
      <c r="AG45" s="641" t="str">
        <f>IF(C45=0,"",Mrktg!$H$13)</f>
        <v/>
      </c>
      <c r="AH45" s="641" t="str">
        <f>IF($C45=0,"",Mrktg!$C$18)</f>
        <v/>
      </c>
      <c r="AI45" s="641" t="str">
        <f>IF($C45=0,"",Mrktg!$C$19)</f>
        <v/>
      </c>
      <c r="AJ45" s="641" t="str">
        <f>IF($C45=0,"",Mrktg!$C$20)</f>
        <v/>
      </c>
      <c r="AK45" s="641" t="str">
        <f>IF($C45=0,"",Mrktg!$G$18)</f>
        <v/>
      </c>
      <c r="AL45" s="641" t="str">
        <f>IF($C45=0,"",Mrktg!$G$19)</f>
        <v/>
      </c>
      <c r="AM45" s="641"/>
      <c r="AN45" s="642" t="str">
        <f>IF(C45=0,"",Mrktg!$D$22)</f>
        <v/>
      </c>
      <c r="AP45" t="str">
        <f t="shared" si="6"/>
        <v/>
      </c>
      <c r="AQ45" t="str">
        <f t="shared" si="7"/>
        <v/>
      </c>
      <c r="AR45" t="str">
        <f t="shared" si="8"/>
        <v/>
      </c>
      <c r="AU45" t="b">
        <f t="shared" si="9"/>
        <v>0</v>
      </c>
      <c r="AV45" t="b">
        <f t="shared" si="10"/>
        <v>0</v>
      </c>
      <c r="AW45" t="b">
        <f t="shared" si="11"/>
        <v>0</v>
      </c>
      <c r="AX45" t="b">
        <f t="shared" si="12"/>
        <v>0</v>
      </c>
      <c r="AY45" t="b">
        <f t="shared" si="13"/>
        <v>0</v>
      </c>
      <c r="BA45" s="59">
        <f t="shared" si="18"/>
        <v>0</v>
      </c>
    </row>
    <row r="46" spans="1:53">
      <c r="A46" s="33">
        <v>39</v>
      </c>
      <c r="B46" s="513"/>
      <c r="C46" s="514"/>
      <c r="D46" s="494"/>
      <c r="E46" s="494"/>
      <c r="F46" s="516"/>
      <c r="G46" s="608"/>
      <c r="H46" s="516"/>
      <c r="I46" s="240">
        <f t="shared" si="19"/>
        <v>0</v>
      </c>
      <c r="J46" s="241" t="e">
        <f t="shared" si="20"/>
        <v>#DIV/0!</v>
      </c>
      <c r="K46" s="241">
        <f t="shared" si="21"/>
        <v>0</v>
      </c>
      <c r="L46" s="517"/>
      <c r="P46" s="254"/>
      <c r="Q46" s="252"/>
      <c r="R46" s="33">
        <v>39</v>
      </c>
      <c r="S46">
        <f t="shared" si="22"/>
        <v>0</v>
      </c>
      <c r="T46" s="641" t="str">
        <f>IF(C46=0, "",Mrktg!$D$8)</f>
        <v/>
      </c>
      <c r="U46" s="641" t="str">
        <f>IF(C46=0, "",Mrktg!$D$9)</f>
        <v/>
      </c>
      <c r="V46" s="641" t="str">
        <f>IF(C46=0,"",Mrktg!$D$10)</f>
        <v/>
      </c>
      <c r="W46" s="641" t="str">
        <f>IF(C46=0,"",Mrktg!$D$11)</f>
        <v/>
      </c>
      <c r="X46" s="641" t="str">
        <f>IF(C46=0, "",Mrktg!$D$12)</f>
        <v/>
      </c>
      <c r="Y46" s="641" t="str">
        <f>IF(C46=0,"",Mrktg!$D$13)</f>
        <v/>
      </c>
      <c r="Z46" s="641" t="str">
        <f>IF(C46 = 0,"",Mrktg!$D$14)</f>
        <v/>
      </c>
      <c r="AA46" s="641" t="str">
        <f>IF(C46=0,"",Mrktg!$D$15)</f>
        <v/>
      </c>
      <c r="AB46" s="641" t="str">
        <f>IF(C46=0,"",Mrktg!$I$8)</f>
        <v/>
      </c>
      <c r="AC46" s="641" t="str">
        <f>IF(C46=0,"",Mrktg!$H$9)</f>
        <v/>
      </c>
      <c r="AD46" s="641" t="str">
        <f>IF(C46=0,"",Mrktg!$H$10)</f>
        <v/>
      </c>
      <c r="AE46" s="641" t="str">
        <f>IF(C46=0,"",Mrktg!$H$11)</f>
        <v/>
      </c>
      <c r="AF46" s="641" t="str">
        <f>IF(C46=0,"",Mrktg!$H$12)</f>
        <v/>
      </c>
      <c r="AG46" s="641" t="str">
        <f>IF(C46=0,"",Mrktg!$H$13)</f>
        <v/>
      </c>
      <c r="AH46" s="641" t="str">
        <f>IF($C46=0,"",Mrktg!$C$18)</f>
        <v/>
      </c>
      <c r="AI46" s="641" t="str">
        <f>IF($C46=0,"",Mrktg!$C$19)</f>
        <v/>
      </c>
      <c r="AJ46" s="641" t="str">
        <f>IF($C46=0,"",Mrktg!$C$20)</f>
        <v/>
      </c>
      <c r="AK46" s="641" t="str">
        <f>IF($C46=0,"",Mrktg!$G$18)</f>
        <v/>
      </c>
      <c r="AL46" s="641" t="str">
        <f>IF($C46=0,"",Mrktg!$G$19)</f>
        <v/>
      </c>
      <c r="AM46" s="641"/>
      <c r="AN46" s="642" t="str">
        <f>IF(C46=0,"",Mrktg!$D$22)</f>
        <v/>
      </c>
      <c r="AP46" t="str">
        <f t="shared" si="6"/>
        <v/>
      </c>
      <c r="AQ46" t="str">
        <f t="shared" si="7"/>
        <v/>
      </c>
      <c r="AR46" t="str">
        <f t="shared" si="8"/>
        <v/>
      </c>
      <c r="AU46" t="b">
        <f t="shared" si="9"/>
        <v>0</v>
      </c>
      <c r="AV46" t="b">
        <f t="shared" si="10"/>
        <v>0</v>
      </c>
      <c r="AW46" t="b">
        <f t="shared" si="11"/>
        <v>0</v>
      </c>
      <c r="AX46" t="b">
        <f t="shared" si="12"/>
        <v>0</v>
      </c>
      <c r="AY46" t="b">
        <f t="shared" si="13"/>
        <v>0</v>
      </c>
      <c r="BA46" s="59">
        <f t="shared" si="18"/>
        <v>0</v>
      </c>
    </row>
    <row r="47" spans="1:53">
      <c r="A47" s="33">
        <v>40</v>
      </c>
      <c r="B47" s="513"/>
      <c r="C47" s="514"/>
      <c r="D47" s="494"/>
      <c r="E47" s="494"/>
      <c r="F47" s="516"/>
      <c r="G47" s="608"/>
      <c r="H47" s="516"/>
      <c r="I47" s="240">
        <f t="shared" si="19"/>
        <v>0</v>
      </c>
      <c r="J47" s="241" t="e">
        <f t="shared" si="20"/>
        <v>#DIV/0!</v>
      </c>
      <c r="K47" s="241">
        <f t="shared" si="21"/>
        <v>0</v>
      </c>
      <c r="L47" s="517"/>
      <c r="P47" s="254"/>
      <c r="Q47" s="252"/>
      <c r="R47" s="33">
        <v>40</v>
      </c>
      <c r="S47">
        <f t="shared" si="22"/>
        <v>0</v>
      </c>
      <c r="T47" s="641" t="str">
        <f>IF(C47=0, "",Mrktg!$D$8)</f>
        <v/>
      </c>
      <c r="U47" s="641" t="str">
        <f>IF(C47=0, "",Mrktg!$D$9)</f>
        <v/>
      </c>
      <c r="V47" s="641" t="str">
        <f>IF(C47=0,"",Mrktg!$D$10)</f>
        <v/>
      </c>
      <c r="W47" s="641" t="str">
        <f>IF(C47=0,"",Mrktg!$D$11)</f>
        <v/>
      </c>
      <c r="X47" s="641" t="str">
        <f>IF(C47=0, "",Mrktg!$D$12)</f>
        <v/>
      </c>
      <c r="Y47" s="641" t="str">
        <f>IF(C47=0,"",Mrktg!$D$13)</f>
        <v/>
      </c>
      <c r="Z47" s="641" t="str">
        <f>IF(C47 = 0,"",Mrktg!$D$14)</f>
        <v/>
      </c>
      <c r="AA47" s="641" t="str">
        <f>IF(C47=0,"",Mrktg!$D$15)</f>
        <v/>
      </c>
      <c r="AB47" s="641" t="str">
        <f>IF(C47=0,"",Mrktg!$I$8)</f>
        <v/>
      </c>
      <c r="AC47" s="641" t="str">
        <f>IF(C47=0,"",Mrktg!$H$9)</f>
        <v/>
      </c>
      <c r="AD47" s="641" t="str">
        <f>IF(C47=0,"",Mrktg!$H$10)</f>
        <v/>
      </c>
      <c r="AE47" s="641" t="str">
        <f>IF(C47=0,"",Mrktg!$H$11)</f>
        <v/>
      </c>
      <c r="AF47" s="641" t="str">
        <f>IF(C47=0,"",Mrktg!$H$12)</f>
        <v/>
      </c>
      <c r="AG47" s="641" t="str">
        <f>IF(C47=0,"",Mrktg!$H$13)</f>
        <v/>
      </c>
      <c r="AH47" s="641" t="str">
        <f>IF($C47=0,"",Mrktg!$C$18)</f>
        <v/>
      </c>
      <c r="AI47" s="641" t="str">
        <f>IF($C47=0,"",Mrktg!$C$19)</f>
        <v/>
      </c>
      <c r="AJ47" s="641" t="str">
        <f>IF($C47=0,"",Mrktg!$C$20)</f>
        <v/>
      </c>
      <c r="AK47" s="641" t="str">
        <f>IF($C47=0,"",Mrktg!$G$18)</f>
        <v/>
      </c>
      <c r="AL47" s="641" t="str">
        <f>IF($C47=0,"",Mrktg!$G$19)</f>
        <v/>
      </c>
      <c r="AM47" s="641"/>
      <c r="AN47" s="642" t="str">
        <f>IF(C47=0,"",Mrktg!$D$22)</f>
        <v/>
      </c>
      <c r="AP47" t="str">
        <f t="shared" si="6"/>
        <v/>
      </c>
      <c r="AQ47" t="str">
        <f t="shared" si="7"/>
        <v/>
      </c>
      <c r="AR47" t="str">
        <f t="shared" si="8"/>
        <v/>
      </c>
      <c r="AU47" t="b">
        <f t="shared" si="9"/>
        <v>0</v>
      </c>
      <c r="AV47" t="b">
        <f t="shared" si="10"/>
        <v>0</v>
      </c>
      <c r="AW47" t="b">
        <f t="shared" si="11"/>
        <v>0</v>
      </c>
      <c r="AX47" t="b">
        <f t="shared" si="12"/>
        <v>0</v>
      </c>
      <c r="AY47" t="b">
        <f t="shared" si="13"/>
        <v>0</v>
      </c>
      <c r="BA47" s="59">
        <f t="shared" si="18"/>
        <v>0</v>
      </c>
    </row>
    <row r="48" spans="1:53">
      <c r="A48" s="33">
        <v>41</v>
      </c>
      <c r="B48" s="513"/>
      <c r="C48" s="514"/>
      <c r="D48" s="494"/>
      <c r="E48" s="494"/>
      <c r="F48" s="516"/>
      <c r="G48" s="608"/>
      <c r="H48" s="516"/>
      <c r="I48" s="240">
        <f t="shared" si="19"/>
        <v>0</v>
      </c>
      <c r="J48" s="241" t="e">
        <f t="shared" si="20"/>
        <v>#DIV/0!</v>
      </c>
      <c r="K48" s="241">
        <f t="shared" si="21"/>
        <v>0</v>
      </c>
      <c r="L48" s="517"/>
      <c r="P48" s="254"/>
      <c r="Q48" s="252"/>
      <c r="R48" s="33">
        <v>41</v>
      </c>
      <c r="S48">
        <f t="shared" si="22"/>
        <v>0</v>
      </c>
      <c r="T48" s="641" t="str">
        <f>IF(C48=0, "",Mrktg!$D$8)</f>
        <v/>
      </c>
      <c r="U48" s="641" t="str">
        <f>IF(C48=0, "",Mrktg!$D$9)</f>
        <v/>
      </c>
      <c r="V48" s="641" t="str">
        <f>IF(C48=0,"",Mrktg!$D$10)</f>
        <v/>
      </c>
      <c r="W48" s="641" t="str">
        <f>IF(C48=0,"",Mrktg!$D$11)</f>
        <v/>
      </c>
      <c r="X48" s="641" t="str">
        <f>IF(C48=0, "",Mrktg!$D$12)</f>
        <v/>
      </c>
      <c r="Y48" s="641" t="str">
        <f>IF(C48=0,"",Mrktg!$D$13)</f>
        <v/>
      </c>
      <c r="Z48" s="641" t="str">
        <f>IF(C48 = 0,"",Mrktg!$D$14)</f>
        <v/>
      </c>
      <c r="AA48" s="641" t="str">
        <f>IF(C48=0,"",Mrktg!$D$15)</f>
        <v/>
      </c>
      <c r="AB48" s="641" t="str">
        <f>IF(C48=0,"",Mrktg!$I$8)</f>
        <v/>
      </c>
      <c r="AC48" s="641" t="str">
        <f>IF(C48=0,"",Mrktg!$H$9)</f>
        <v/>
      </c>
      <c r="AD48" s="641" t="str">
        <f>IF(C48=0,"",Mrktg!$H$10)</f>
        <v/>
      </c>
      <c r="AE48" s="641" t="str">
        <f>IF(C48=0,"",Mrktg!$H$11)</f>
        <v/>
      </c>
      <c r="AF48" s="641" t="str">
        <f>IF(C48=0,"",Mrktg!$H$12)</f>
        <v/>
      </c>
      <c r="AG48" s="641" t="str">
        <f>IF(C48=0,"",Mrktg!$H$13)</f>
        <v/>
      </c>
      <c r="AH48" s="641" t="str">
        <f>IF($C48=0,"",Mrktg!$C$18)</f>
        <v/>
      </c>
      <c r="AI48" s="641" t="str">
        <f>IF($C48=0,"",Mrktg!$C$19)</f>
        <v/>
      </c>
      <c r="AJ48" s="641" t="str">
        <f>IF($C48=0,"",Mrktg!$C$20)</f>
        <v/>
      </c>
      <c r="AK48" s="641" t="str">
        <f>IF($C48=0,"",Mrktg!$G$18)</f>
        <v/>
      </c>
      <c r="AL48" s="641" t="str">
        <f>IF($C48=0,"",Mrktg!$G$19)</f>
        <v/>
      </c>
      <c r="AM48" s="641"/>
      <c r="AN48" s="642" t="str">
        <f>IF(C48=0,"",Mrktg!$D$22)</f>
        <v/>
      </c>
      <c r="AP48" t="str">
        <f t="shared" si="6"/>
        <v/>
      </c>
      <c r="AQ48" t="str">
        <f t="shared" si="7"/>
        <v/>
      </c>
      <c r="AR48" t="str">
        <f t="shared" si="8"/>
        <v/>
      </c>
      <c r="AU48" t="b">
        <f t="shared" si="9"/>
        <v>0</v>
      </c>
      <c r="AV48" t="b">
        <f t="shared" si="10"/>
        <v>0</v>
      </c>
      <c r="AW48" t="b">
        <f t="shared" si="11"/>
        <v>0</v>
      </c>
      <c r="AX48" t="b">
        <f t="shared" si="12"/>
        <v>0</v>
      </c>
      <c r="AY48" t="b">
        <f t="shared" si="13"/>
        <v>0</v>
      </c>
      <c r="BA48" s="59">
        <f t="shared" si="18"/>
        <v>0</v>
      </c>
    </row>
    <row r="49" spans="1:53">
      <c r="A49" s="33">
        <v>42</v>
      </c>
      <c r="B49" s="513"/>
      <c r="C49" s="514"/>
      <c r="D49" s="494"/>
      <c r="E49" s="494"/>
      <c r="F49" s="516"/>
      <c r="G49" s="608"/>
      <c r="H49" s="516"/>
      <c r="I49" s="240">
        <f t="shared" si="19"/>
        <v>0</v>
      </c>
      <c r="J49" s="241" t="e">
        <f t="shared" si="20"/>
        <v>#DIV/0!</v>
      </c>
      <c r="K49" s="241">
        <f t="shared" si="21"/>
        <v>0</v>
      </c>
      <c r="L49" s="517"/>
      <c r="P49" s="254"/>
      <c r="Q49" s="252"/>
      <c r="R49" s="33">
        <v>42</v>
      </c>
      <c r="S49">
        <f t="shared" si="22"/>
        <v>0</v>
      </c>
      <c r="T49" s="641" t="str">
        <f>IF(C49=0, "",Mrktg!$D$8)</f>
        <v/>
      </c>
      <c r="U49" s="641" t="str">
        <f>IF(C49=0, "",Mrktg!$D$9)</f>
        <v/>
      </c>
      <c r="V49" s="641" t="str">
        <f>IF(C49=0,"",Mrktg!$D$10)</f>
        <v/>
      </c>
      <c r="W49" s="641" t="str">
        <f>IF(C49=0,"",Mrktg!$D$11)</f>
        <v/>
      </c>
      <c r="X49" s="641" t="str">
        <f>IF(C49=0, "",Mrktg!$D$12)</f>
        <v/>
      </c>
      <c r="Y49" s="641" t="str">
        <f>IF(C49=0,"",Mrktg!$D$13)</f>
        <v/>
      </c>
      <c r="Z49" s="641" t="str">
        <f>IF(C49 = 0,"",Mrktg!$D$14)</f>
        <v/>
      </c>
      <c r="AA49" s="641" t="str">
        <f>IF(C49=0,"",Mrktg!$D$15)</f>
        <v/>
      </c>
      <c r="AB49" s="641" t="str">
        <f>IF(C49=0,"",Mrktg!$I$8)</f>
        <v/>
      </c>
      <c r="AC49" s="641" t="str">
        <f>IF(C49=0,"",Mrktg!$H$9)</f>
        <v/>
      </c>
      <c r="AD49" s="641" t="str">
        <f>IF(C49=0,"",Mrktg!$H$10)</f>
        <v/>
      </c>
      <c r="AE49" s="641" t="str">
        <f>IF(C49=0,"",Mrktg!$H$11)</f>
        <v/>
      </c>
      <c r="AF49" s="641" t="str">
        <f>IF(C49=0,"",Mrktg!$H$12)</f>
        <v/>
      </c>
      <c r="AG49" s="641" t="str">
        <f>IF(C49=0,"",Mrktg!$H$13)</f>
        <v/>
      </c>
      <c r="AH49" s="641" t="str">
        <f>IF($C49=0,"",Mrktg!$C$18)</f>
        <v/>
      </c>
      <c r="AI49" s="641" t="str">
        <f>IF($C49=0,"",Mrktg!$C$19)</f>
        <v/>
      </c>
      <c r="AJ49" s="641" t="str">
        <f>IF($C49=0,"",Mrktg!$C$20)</f>
        <v/>
      </c>
      <c r="AK49" s="641" t="str">
        <f>IF($C49=0,"",Mrktg!$G$18)</f>
        <v/>
      </c>
      <c r="AL49" s="641" t="str">
        <f>IF($C49=0,"",Mrktg!$G$19)</f>
        <v/>
      </c>
      <c r="AM49" s="641"/>
      <c r="AN49" s="642" t="str">
        <f>IF(C49=0,"",Mrktg!$D$22)</f>
        <v/>
      </c>
      <c r="AP49" t="str">
        <f t="shared" si="6"/>
        <v/>
      </c>
      <c r="AQ49" t="str">
        <f t="shared" si="7"/>
        <v/>
      </c>
      <c r="AR49" t="str">
        <f t="shared" si="8"/>
        <v/>
      </c>
      <c r="AU49" t="b">
        <f t="shared" si="9"/>
        <v>0</v>
      </c>
      <c r="AV49" t="b">
        <f t="shared" si="10"/>
        <v>0</v>
      </c>
      <c r="AW49" t="b">
        <f t="shared" si="11"/>
        <v>0</v>
      </c>
      <c r="AX49" t="b">
        <f t="shared" si="12"/>
        <v>0</v>
      </c>
      <c r="AY49" t="b">
        <f t="shared" si="13"/>
        <v>0</v>
      </c>
      <c r="BA49" s="59">
        <f t="shared" si="18"/>
        <v>0</v>
      </c>
    </row>
    <row r="50" spans="1:53">
      <c r="A50" s="33">
        <v>43</v>
      </c>
      <c r="B50" s="513"/>
      <c r="C50" s="514"/>
      <c r="D50" s="494"/>
      <c r="E50" s="494"/>
      <c r="F50" s="516"/>
      <c r="G50" s="608"/>
      <c r="H50" s="516"/>
      <c r="I50" s="240">
        <f t="shared" si="19"/>
        <v>0</v>
      </c>
      <c r="J50" s="241" t="e">
        <f t="shared" si="20"/>
        <v>#DIV/0!</v>
      </c>
      <c r="K50" s="241">
        <f t="shared" si="21"/>
        <v>0</v>
      </c>
      <c r="L50" s="517"/>
      <c r="P50" s="254"/>
      <c r="Q50" s="252"/>
      <c r="R50" s="33">
        <v>43</v>
      </c>
      <c r="S50">
        <f t="shared" si="22"/>
        <v>0</v>
      </c>
      <c r="T50" s="641" t="str">
        <f>IF(C50=0, "",Mrktg!$D$8)</f>
        <v/>
      </c>
      <c r="U50" s="641" t="str">
        <f>IF(C50=0, "",Mrktg!$D$9)</f>
        <v/>
      </c>
      <c r="V50" s="641" t="str">
        <f>IF(C50=0,"",Mrktg!$D$10)</f>
        <v/>
      </c>
      <c r="W50" s="641" t="str">
        <f>IF(C50=0,"",Mrktg!$D$11)</f>
        <v/>
      </c>
      <c r="X50" s="641" t="str">
        <f>IF(C50=0, "",Mrktg!$D$12)</f>
        <v/>
      </c>
      <c r="Y50" s="641" t="str">
        <f>IF(C50=0,"",Mrktg!$D$13)</f>
        <v/>
      </c>
      <c r="Z50" s="641" t="str">
        <f>IF(C50 = 0,"",Mrktg!$D$14)</f>
        <v/>
      </c>
      <c r="AA50" s="641" t="str">
        <f>IF(C50=0,"",Mrktg!$D$15)</f>
        <v/>
      </c>
      <c r="AB50" s="641" t="str">
        <f>IF(C50=0,"",Mrktg!$I$8)</f>
        <v/>
      </c>
      <c r="AC50" s="641" t="str">
        <f>IF(C50=0,"",Mrktg!$H$9)</f>
        <v/>
      </c>
      <c r="AD50" s="641" t="str">
        <f>IF(C50=0,"",Mrktg!$H$10)</f>
        <v/>
      </c>
      <c r="AE50" s="641" t="str">
        <f>IF(C50=0,"",Mrktg!$H$11)</f>
        <v/>
      </c>
      <c r="AF50" s="641" t="str">
        <f>IF(C50=0,"",Mrktg!$H$12)</f>
        <v/>
      </c>
      <c r="AG50" s="641" t="str">
        <f>IF(C50=0,"",Mrktg!$H$13)</f>
        <v/>
      </c>
      <c r="AH50" s="641" t="str">
        <f>IF($C50=0,"",Mrktg!$C$18)</f>
        <v/>
      </c>
      <c r="AI50" s="641" t="str">
        <f>IF($C50=0,"",Mrktg!$C$19)</f>
        <v/>
      </c>
      <c r="AJ50" s="641" t="str">
        <f>IF($C50=0,"",Mrktg!$C$20)</f>
        <v/>
      </c>
      <c r="AK50" s="641" t="str">
        <f>IF($C50=0,"",Mrktg!$G$18)</f>
        <v/>
      </c>
      <c r="AL50" s="641" t="str">
        <f>IF($C50=0,"",Mrktg!$G$19)</f>
        <v/>
      </c>
      <c r="AM50" s="641"/>
      <c r="AN50" s="642" t="str">
        <f>IF(C50=0,"",Mrktg!$D$22)</f>
        <v/>
      </c>
      <c r="AP50" t="str">
        <f t="shared" si="6"/>
        <v/>
      </c>
      <c r="AQ50" t="str">
        <f t="shared" si="7"/>
        <v/>
      </c>
      <c r="AR50" t="str">
        <f t="shared" si="8"/>
        <v/>
      </c>
      <c r="AU50" t="b">
        <f t="shared" si="9"/>
        <v>0</v>
      </c>
      <c r="AV50" t="b">
        <f t="shared" si="10"/>
        <v>0</v>
      </c>
      <c r="AW50" t="b">
        <f t="shared" si="11"/>
        <v>0</v>
      </c>
      <c r="AX50" t="b">
        <f t="shared" si="12"/>
        <v>0</v>
      </c>
      <c r="AY50" t="b">
        <f t="shared" si="13"/>
        <v>0</v>
      </c>
      <c r="BA50" s="59">
        <f t="shared" si="18"/>
        <v>0</v>
      </c>
    </row>
    <row r="51" spans="1:53">
      <c r="A51" s="33">
        <v>44</v>
      </c>
      <c r="B51" s="513"/>
      <c r="C51" s="514"/>
      <c r="D51" s="494"/>
      <c r="E51" s="494"/>
      <c r="F51" s="516"/>
      <c r="G51" s="608"/>
      <c r="H51" s="516"/>
      <c r="I51" s="240">
        <f t="shared" si="19"/>
        <v>0</v>
      </c>
      <c r="J51" s="241" t="e">
        <f t="shared" si="20"/>
        <v>#DIV/0!</v>
      </c>
      <c r="K51" s="241">
        <f t="shared" si="21"/>
        <v>0</v>
      </c>
      <c r="L51" s="517"/>
      <c r="P51" s="254"/>
      <c r="Q51" s="252"/>
      <c r="R51" s="33">
        <v>44</v>
      </c>
      <c r="S51">
        <f t="shared" si="22"/>
        <v>0</v>
      </c>
      <c r="T51" s="641" t="str">
        <f>IF(C51=0, "",Mrktg!$D$8)</f>
        <v/>
      </c>
      <c r="U51" s="641" t="str">
        <f>IF(C51=0, "",Mrktg!$D$9)</f>
        <v/>
      </c>
      <c r="V51" s="641" t="str">
        <f>IF(C51=0,"",Mrktg!$D$10)</f>
        <v/>
      </c>
      <c r="W51" s="641" t="str">
        <f>IF(C51=0,"",Mrktg!$D$11)</f>
        <v/>
      </c>
      <c r="X51" s="641" t="str">
        <f>IF(C51=0, "",Mrktg!$D$12)</f>
        <v/>
      </c>
      <c r="Y51" s="641" t="str">
        <f>IF(C51=0,"",Mrktg!$D$13)</f>
        <v/>
      </c>
      <c r="Z51" s="641" t="str">
        <f>IF(C51 = 0,"",Mrktg!$D$14)</f>
        <v/>
      </c>
      <c r="AA51" s="641" t="str">
        <f>IF(C51=0,"",Mrktg!$D$15)</f>
        <v/>
      </c>
      <c r="AB51" s="641" t="str">
        <f>IF(C51=0,"",Mrktg!$I$8)</f>
        <v/>
      </c>
      <c r="AC51" s="641" t="str">
        <f>IF(C51=0,"",Mrktg!$H$9)</f>
        <v/>
      </c>
      <c r="AD51" s="641" t="str">
        <f>IF(C51=0,"",Mrktg!$H$10)</f>
        <v/>
      </c>
      <c r="AE51" s="641" t="str">
        <f>IF(C51=0,"",Mrktg!$H$11)</f>
        <v/>
      </c>
      <c r="AF51" s="641" t="str">
        <f>IF(C51=0,"",Mrktg!$H$12)</f>
        <v/>
      </c>
      <c r="AG51" s="641" t="str">
        <f>IF(C51=0,"",Mrktg!$H$13)</f>
        <v/>
      </c>
      <c r="AH51" s="641" t="str">
        <f>IF($C51=0,"",Mrktg!$C$18)</f>
        <v/>
      </c>
      <c r="AI51" s="641" t="str">
        <f>IF($C51=0,"",Mrktg!$C$19)</f>
        <v/>
      </c>
      <c r="AJ51" s="641" t="str">
        <f>IF($C51=0,"",Mrktg!$C$20)</f>
        <v/>
      </c>
      <c r="AK51" s="641" t="str">
        <f>IF($C51=0,"",Mrktg!$G$18)</f>
        <v/>
      </c>
      <c r="AL51" s="641" t="str">
        <f>IF($C51=0,"",Mrktg!$G$19)</f>
        <v/>
      </c>
      <c r="AM51" s="641"/>
      <c r="AN51" s="642" t="str">
        <f>IF(C51=0,"",Mrktg!$D$22)</f>
        <v/>
      </c>
      <c r="AP51" t="str">
        <f t="shared" si="6"/>
        <v/>
      </c>
      <c r="AQ51" t="str">
        <f t="shared" si="7"/>
        <v/>
      </c>
      <c r="AR51" t="str">
        <f t="shared" si="8"/>
        <v/>
      </c>
      <c r="AU51" t="b">
        <f t="shared" si="9"/>
        <v>0</v>
      </c>
      <c r="AV51" t="b">
        <f t="shared" si="10"/>
        <v>0</v>
      </c>
      <c r="AW51" t="b">
        <f t="shared" si="11"/>
        <v>0</v>
      </c>
      <c r="AX51" t="b">
        <f t="shared" si="12"/>
        <v>0</v>
      </c>
      <c r="AY51" t="b">
        <f t="shared" si="13"/>
        <v>0</v>
      </c>
      <c r="BA51" s="59">
        <f t="shared" si="18"/>
        <v>0</v>
      </c>
    </row>
    <row r="52" spans="1:53">
      <c r="A52" s="33">
        <v>45</v>
      </c>
      <c r="B52" s="513"/>
      <c r="C52" s="514"/>
      <c r="D52" s="494"/>
      <c r="E52" s="494"/>
      <c r="F52" s="516"/>
      <c r="G52" s="608"/>
      <c r="H52" s="516"/>
      <c r="I52" s="240">
        <f t="shared" si="19"/>
        <v>0</v>
      </c>
      <c r="J52" s="241" t="e">
        <f t="shared" si="20"/>
        <v>#DIV/0!</v>
      </c>
      <c r="K52" s="241">
        <f t="shared" si="21"/>
        <v>0</v>
      </c>
      <c r="L52" s="517"/>
      <c r="P52" s="254"/>
      <c r="Q52" s="252"/>
      <c r="R52" s="33">
        <v>45</v>
      </c>
      <c r="S52">
        <f t="shared" si="22"/>
        <v>0</v>
      </c>
      <c r="T52" s="641" t="str">
        <f>IF(C52=0, "",Mrktg!$D$8)</f>
        <v/>
      </c>
      <c r="U52" s="641" t="str">
        <f>IF(C52=0, "",Mrktg!$D$9)</f>
        <v/>
      </c>
      <c r="V52" s="641" t="str">
        <f>IF(C52=0,"",Mrktg!$D$10)</f>
        <v/>
      </c>
      <c r="W52" s="641" t="str">
        <f>IF(C52=0,"",Mrktg!$D$11)</f>
        <v/>
      </c>
      <c r="X52" s="641" t="str">
        <f>IF(C52=0, "",Mrktg!$D$12)</f>
        <v/>
      </c>
      <c r="Y52" s="641" t="str">
        <f>IF(C52=0,"",Mrktg!$D$13)</f>
        <v/>
      </c>
      <c r="Z52" s="641" t="str">
        <f>IF(C52 = 0,"",Mrktg!$D$14)</f>
        <v/>
      </c>
      <c r="AA52" s="641" t="str">
        <f>IF(C52=0,"",Mrktg!$D$15)</f>
        <v/>
      </c>
      <c r="AB52" s="641" t="str">
        <f>IF(C52=0,"",Mrktg!$I$8)</f>
        <v/>
      </c>
      <c r="AC52" s="641" t="str">
        <f>IF(C52=0,"",Mrktg!$H$9)</f>
        <v/>
      </c>
      <c r="AD52" s="641" t="str">
        <f>IF(C52=0,"",Mrktg!$H$10)</f>
        <v/>
      </c>
      <c r="AE52" s="641" t="str">
        <f>IF(C52=0,"",Mrktg!$H$11)</f>
        <v/>
      </c>
      <c r="AF52" s="641" t="str">
        <f>IF(C52=0,"",Mrktg!$H$12)</f>
        <v/>
      </c>
      <c r="AG52" s="641" t="str">
        <f>IF(C52=0,"",Mrktg!$H$13)</f>
        <v/>
      </c>
      <c r="AH52" s="641" t="str">
        <f>IF($C52=0,"",Mrktg!$C$18)</f>
        <v/>
      </c>
      <c r="AI52" s="641" t="str">
        <f>IF($C52=0,"",Mrktg!$C$19)</f>
        <v/>
      </c>
      <c r="AJ52" s="641" t="str">
        <f>IF($C52=0,"",Mrktg!$C$20)</f>
        <v/>
      </c>
      <c r="AK52" s="641" t="str">
        <f>IF($C52=0,"",Mrktg!$G$18)</f>
        <v/>
      </c>
      <c r="AL52" s="641" t="str">
        <f>IF($C52=0,"",Mrktg!$G$19)</f>
        <v/>
      </c>
      <c r="AM52" s="641"/>
      <c r="AN52" s="642" t="str">
        <f>IF(C52=0,"",Mrktg!$D$22)</f>
        <v/>
      </c>
      <c r="AP52" t="str">
        <f t="shared" si="6"/>
        <v/>
      </c>
      <c r="AQ52" t="str">
        <f t="shared" si="7"/>
        <v/>
      </c>
      <c r="AR52" t="str">
        <f t="shared" si="8"/>
        <v/>
      </c>
      <c r="AU52" t="b">
        <f t="shared" si="9"/>
        <v>0</v>
      </c>
      <c r="AV52" t="b">
        <f t="shared" si="10"/>
        <v>0</v>
      </c>
      <c r="AW52" t="b">
        <f t="shared" si="11"/>
        <v>0</v>
      </c>
      <c r="AX52" t="b">
        <f t="shared" si="12"/>
        <v>0</v>
      </c>
      <c r="AY52" t="b">
        <f t="shared" si="13"/>
        <v>0</v>
      </c>
      <c r="BA52" s="59">
        <f t="shared" si="18"/>
        <v>0</v>
      </c>
    </row>
    <row r="53" spans="1:53">
      <c r="A53" s="33">
        <v>46</v>
      </c>
      <c r="B53" s="513"/>
      <c r="C53" s="514"/>
      <c r="D53" s="494"/>
      <c r="E53" s="494"/>
      <c r="F53" s="516"/>
      <c r="G53" s="608"/>
      <c r="H53" s="516"/>
      <c r="I53" s="240">
        <f t="shared" si="19"/>
        <v>0</v>
      </c>
      <c r="J53" s="241" t="e">
        <f t="shared" si="20"/>
        <v>#DIV/0!</v>
      </c>
      <c r="K53" s="241">
        <f t="shared" si="21"/>
        <v>0</v>
      </c>
      <c r="L53" s="517"/>
      <c r="P53" s="254"/>
      <c r="Q53" s="252"/>
      <c r="R53" s="33">
        <v>46</v>
      </c>
      <c r="S53">
        <f t="shared" si="22"/>
        <v>0</v>
      </c>
      <c r="T53" s="641" t="str">
        <f>IF(C53=0, "",Mrktg!$D$8)</f>
        <v/>
      </c>
      <c r="U53" s="641" t="str">
        <f>IF(C53=0, "",Mrktg!$D$9)</f>
        <v/>
      </c>
      <c r="V53" s="641" t="str">
        <f>IF(C53=0,"",Mrktg!$D$10)</f>
        <v/>
      </c>
      <c r="W53" s="641" t="str">
        <f>IF(C53=0,"",Mrktg!$D$11)</f>
        <v/>
      </c>
      <c r="X53" s="641" t="str">
        <f>IF(C53=0, "",Mrktg!$D$12)</f>
        <v/>
      </c>
      <c r="Y53" s="641" t="str">
        <f>IF(C53=0,"",Mrktg!$D$13)</f>
        <v/>
      </c>
      <c r="Z53" s="641" t="str">
        <f>IF(C53 = 0,"",Mrktg!$D$14)</f>
        <v/>
      </c>
      <c r="AA53" s="641" t="str">
        <f>IF(C53=0,"",Mrktg!$D$15)</f>
        <v/>
      </c>
      <c r="AB53" s="641" t="str">
        <f>IF(C53=0,"",Mrktg!$I$8)</f>
        <v/>
      </c>
      <c r="AC53" s="641" t="str">
        <f>IF(C53=0,"",Mrktg!$H$9)</f>
        <v/>
      </c>
      <c r="AD53" s="641" t="str">
        <f>IF(C53=0,"",Mrktg!$H$10)</f>
        <v/>
      </c>
      <c r="AE53" s="641" t="str">
        <f>IF(C53=0,"",Mrktg!$H$11)</f>
        <v/>
      </c>
      <c r="AF53" s="641" t="str">
        <f>IF(C53=0,"",Mrktg!$H$12)</f>
        <v/>
      </c>
      <c r="AG53" s="641" t="str">
        <f>IF(C53=0,"",Mrktg!$H$13)</f>
        <v/>
      </c>
      <c r="AH53" s="641" t="str">
        <f>IF($C53=0,"",Mrktg!$C$18)</f>
        <v/>
      </c>
      <c r="AI53" s="641" t="str">
        <f>IF($C53=0,"",Mrktg!$C$19)</f>
        <v/>
      </c>
      <c r="AJ53" s="641" t="str">
        <f>IF($C53=0,"",Mrktg!$C$20)</f>
        <v/>
      </c>
      <c r="AK53" s="641" t="str">
        <f>IF($C53=0,"",Mrktg!$G$18)</f>
        <v/>
      </c>
      <c r="AL53" s="641" t="str">
        <f>IF($C53=0,"",Mrktg!$G$19)</f>
        <v/>
      </c>
      <c r="AM53" s="641"/>
      <c r="AN53" s="642" t="str">
        <f>IF(C53=0,"",Mrktg!$D$22)</f>
        <v/>
      </c>
      <c r="AP53" t="str">
        <f t="shared" si="6"/>
        <v/>
      </c>
      <c r="AQ53" t="str">
        <f t="shared" si="7"/>
        <v/>
      </c>
      <c r="AR53" t="str">
        <f t="shared" si="8"/>
        <v/>
      </c>
      <c r="AU53" t="b">
        <f t="shared" si="9"/>
        <v>0</v>
      </c>
      <c r="AV53" t="b">
        <f t="shared" si="10"/>
        <v>0</v>
      </c>
      <c r="AW53" t="b">
        <f t="shared" si="11"/>
        <v>0</v>
      </c>
      <c r="AX53" t="b">
        <f t="shared" si="12"/>
        <v>0</v>
      </c>
      <c r="AY53" t="b">
        <f t="shared" si="13"/>
        <v>0</v>
      </c>
      <c r="BA53" s="59">
        <f t="shared" si="18"/>
        <v>0</v>
      </c>
    </row>
    <row r="54" spans="1:53">
      <c r="A54" s="33">
        <v>47</v>
      </c>
      <c r="B54" s="513"/>
      <c r="C54" s="514"/>
      <c r="D54" s="494"/>
      <c r="E54" s="494"/>
      <c r="F54" s="516"/>
      <c r="G54" s="608"/>
      <c r="H54" s="516"/>
      <c r="I54" s="240">
        <f t="shared" si="19"/>
        <v>0</v>
      </c>
      <c r="J54" s="241" t="e">
        <f t="shared" si="20"/>
        <v>#DIV/0!</v>
      </c>
      <c r="K54" s="241">
        <f t="shared" si="21"/>
        <v>0</v>
      </c>
      <c r="L54" s="517"/>
      <c r="P54" s="254"/>
      <c r="Q54" s="252"/>
      <c r="R54" s="33">
        <v>47</v>
      </c>
      <c r="S54">
        <f t="shared" si="22"/>
        <v>0</v>
      </c>
      <c r="T54" s="641" t="str">
        <f>IF(C54=0, "",Mrktg!$D$8)</f>
        <v/>
      </c>
      <c r="U54" s="641" t="str">
        <f>IF(C54=0, "",Mrktg!$D$9)</f>
        <v/>
      </c>
      <c r="V54" s="641" t="str">
        <f>IF(C54=0,"",Mrktg!$D$10)</f>
        <v/>
      </c>
      <c r="W54" s="641" t="str">
        <f>IF(C54=0,"",Mrktg!$D$11)</f>
        <v/>
      </c>
      <c r="X54" s="641" t="str">
        <f>IF(C54=0, "",Mrktg!$D$12)</f>
        <v/>
      </c>
      <c r="Y54" s="641" t="str">
        <f>IF(C54=0,"",Mrktg!$D$13)</f>
        <v/>
      </c>
      <c r="Z54" s="641" t="str">
        <f>IF(C54 = 0,"",Mrktg!$D$14)</f>
        <v/>
      </c>
      <c r="AA54" s="641" t="str">
        <f>IF(C54=0,"",Mrktg!$D$15)</f>
        <v/>
      </c>
      <c r="AB54" s="641" t="str">
        <f>IF(C54=0,"",Mrktg!$I$8)</f>
        <v/>
      </c>
      <c r="AC54" s="641" t="str">
        <f>IF(C54=0,"",Mrktg!$H$9)</f>
        <v/>
      </c>
      <c r="AD54" s="641" t="str">
        <f>IF(C54=0,"",Mrktg!$H$10)</f>
        <v/>
      </c>
      <c r="AE54" s="641" t="str">
        <f>IF(C54=0,"",Mrktg!$H$11)</f>
        <v/>
      </c>
      <c r="AF54" s="641" t="str">
        <f>IF(C54=0,"",Mrktg!$H$12)</f>
        <v/>
      </c>
      <c r="AG54" s="641" t="str">
        <f>IF(C54=0,"",Mrktg!$H$13)</f>
        <v/>
      </c>
      <c r="AH54" s="641" t="str">
        <f>IF($C54=0,"",Mrktg!$C$18)</f>
        <v/>
      </c>
      <c r="AI54" s="641" t="str">
        <f>IF($C54=0,"",Mrktg!$C$19)</f>
        <v/>
      </c>
      <c r="AJ54" s="641" t="str">
        <f>IF($C54=0,"",Mrktg!$C$20)</f>
        <v/>
      </c>
      <c r="AK54" s="641" t="str">
        <f>IF($C54=0,"",Mrktg!$G$18)</f>
        <v/>
      </c>
      <c r="AL54" s="641" t="str">
        <f>IF($C54=0,"",Mrktg!$G$19)</f>
        <v/>
      </c>
      <c r="AM54" s="641"/>
      <c r="AN54" s="642" t="str">
        <f>IF(C54=0,"",Mrktg!$D$22)</f>
        <v/>
      </c>
      <c r="AP54" t="str">
        <f t="shared" si="6"/>
        <v/>
      </c>
      <c r="AQ54" t="str">
        <f t="shared" si="7"/>
        <v/>
      </c>
      <c r="AR54" t="str">
        <f t="shared" si="8"/>
        <v/>
      </c>
      <c r="AU54" t="b">
        <f t="shared" si="9"/>
        <v>0</v>
      </c>
      <c r="AV54" t="b">
        <f t="shared" si="10"/>
        <v>0</v>
      </c>
      <c r="AW54" t="b">
        <f t="shared" si="11"/>
        <v>0</v>
      </c>
      <c r="AX54" t="b">
        <f t="shared" si="12"/>
        <v>0</v>
      </c>
      <c r="AY54" t="b">
        <f t="shared" si="13"/>
        <v>0</v>
      </c>
      <c r="BA54" s="59">
        <f t="shared" si="18"/>
        <v>0</v>
      </c>
    </row>
    <row r="55" spans="1:53">
      <c r="A55" s="33">
        <v>48</v>
      </c>
      <c r="B55" s="513"/>
      <c r="C55" s="514"/>
      <c r="D55" s="494"/>
      <c r="E55" s="494"/>
      <c r="F55" s="516"/>
      <c r="G55" s="608"/>
      <c r="H55" s="516"/>
      <c r="I55" s="240">
        <f t="shared" si="19"/>
        <v>0</v>
      </c>
      <c r="J55" s="241" t="e">
        <f t="shared" si="20"/>
        <v>#DIV/0!</v>
      </c>
      <c r="K55" s="241">
        <f t="shared" si="21"/>
        <v>0</v>
      </c>
      <c r="L55" s="517"/>
      <c r="P55" s="254"/>
      <c r="Q55" s="252"/>
      <c r="R55" s="33">
        <v>48</v>
      </c>
      <c r="S55">
        <f t="shared" si="22"/>
        <v>0</v>
      </c>
      <c r="T55" s="641" t="str">
        <f>IF(C55=0, "",Mrktg!$D$8)</f>
        <v/>
      </c>
      <c r="U55" s="641" t="str">
        <f>IF(C55=0, "",Mrktg!$D$9)</f>
        <v/>
      </c>
      <c r="V55" s="641" t="str">
        <f>IF(C55=0,"",Mrktg!$D$10)</f>
        <v/>
      </c>
      <c r="W55" s="641" t="str">
        <f>IF(C55=0,"",Mrktg!$D$11)</f>
        <v/>
      </c>
      <c r="X55" s="641" t="str">
        <f>IF(C55=0, "",Mrktg!$D$12)</f>
        <v/>
      </c>
      <c r="Y55" s="641" t="str">
        <f>IF(C55=0,"",Mrktg!$D$13)</f>
        <v/>
      </c>
      <c r="Z55" s="641" t="str">
        <f>IF(C55 = 0,"",Mrktg!$D$14)</f>
        <v/>
      </c>
      <c r="AA55" s="641" t="str">
        <f>IF(C55=0,"",Mrktg!$D$15)</f>
        <v/>
      </c>
      <c r="AB55" s="641" t="str">
        <f>IF(C55=0,"",Mrktg!$I$8)</f>
        <v/>
      </c>
      <c r="AC55" s="641" t="str">
        <f>IF(C55=0,"",Mrktg!$H$9)</f>
        <v/>
      </c>
      <c r="AD55" s="641" t="str">
        <f>IF(C55=0,"",Mrktg!$H$10)</f>
        <v/>
      </c>
      <c r="AE55" s="641" t="str">
        <f>IF(C55=0,"",Mrktg!$H$11)</f>
        <v/>
      </c>
      <c r="AF55" s="641" t="str">
        <f>IF(C55=0,"",Mrktg!$H$12)</f>
        <v/>
      </c>
      <c r="AG55" s="641" t="str">
        <f>IF(C55=0,"",Mrktg!$H$13)</f>
        <v/>
      </c>
      <c r="AH55" s="641" t="str">
        <f>IF($C55=0,"",Mrktg!$C$18)</f>
        <v/>
      </c>
      <c r="AI55" s="641" t="str">
        <f>IF($C55=0,"",Mrktg!$C$19)</f>
        <v/>
      </c>
      <c r="AJ55" s="641" t="str">
        <f>IF($C55=0,"",Mrktg!$C$20)</f>
        <v/>
      </c>
      <c r="AK55" s="641" t="str">
        <f>IF($C55=0,"",Mrktg!$G$18)</f>
        <v/>
      </c>
      <c r="AL55" s="641" t="str">
        <f>IF($C55=0,"",Mrktg!$G$19)</f>
        <v/>
      </c>
      <c r="AM55" s="641"/>
      <c r="AN55" s="642" t="str">
        <f>IF(C55=0,"",Mrktg!$D$22)</f>
        <v/>
      </c>
      <c r="AP55" t="str">
        <f t="shared" si="6"/>
        <v/>
      </c>
      <c r="AQ55" t="str">
        <f t="shared" si="7"/>
        <v/>
      </c>
      <c r="AR55" t="str">
        <f t="shared" si="8"/>
        <v/>
      </c>
      <c r="AU55" t="b">
        <f t="shared" si="9"/>
        <v>0</v>
      </c>
      <c r="AV55" t="b">
        <f t="shared" si="10"/>
        <v>0</v>
      </c>
      <c r="AW55" t="b">
        <f t="shared" si="11"/>
        <v>0</v>
      </c>
      <c r="AX55" t="b">
        <f t="shared" si="12"/>
        <v>0</v>
      </c>
      <c r="AY55" t="b">
        <f t="shared" si="13"/>
        <v>0</v>
      </c>
      <c r="BA55" s="59">
        <f t="shared" si="18"/>
        <v>0</v>
      </c>
    </row>
    <row r="56" spans="1:53">
      <c r="A56" s="33">
        <v>49</v>
      </c>
      <c r="B56" s="513"/>
      <c r="C56" s="514"/>
      <c r="D56" s="494"/>
      <c r="E56" s="494"/>
      <c r="F56" s="516"/>
      <c r="G56" s="608"/>
      <c r="H56" s="516"/>
      <c r="I56" s="240">
        <f t="shared" si="19"/>
        <v>0</v>
      </c>
      <c r="J56" s="241" t="e">
        <f t="shared" si="20"/>
        <v>#DIV/0!</v>
      </c>
      <c r="K56" s="241">
        <f t="shared" si="21"/>
        <v>0</v>
      </c>
      <c r="L56" s="517"/>
      <c r="P56" s="254"/>
      <c r="Q56" s="252"/>
      <c r="R56" s="33">
        <v>49</v>
      </c>
      <c r="S56">
        <f t="shared" si="22"/>
        <v>0</v>
      </c>
      <c r="T56" s="641" t="str">
        <f>IF(C56=0, "",Mrktg!$D$8)</f>
        <v/>
      </c>
      <c r="U56" s="641" t="str">
        <f>IF(C56=0, "",Mrktg!$D$9)</f>
        <v/>
      </c>
      <c r="V56" s="641" t="str">
        <f>IF(C56=0,"",Mrktg!$D$10)</f>
        <v/>
      </c>
      <c r="W56" s="641" t="str">
        <f>IF(C56=0,"",Mrktg!$D$11)</f>
        <v/>
      </c>
      <c r="X56" s="641" t="str">
        <f>IF(C56=0, "",Mrktg!$D$12)</f>
        <v/>
      </c>
      <c r="Y56" s="641" t="str">
        <f>IF(C56=0,"",Mrktg!$D$13)</f>
        <v/>
      </c>
      <c r="Z56" s="641" t="str">
        <f>IF(C56 = 0,"",Mrktg!$D$14)</f>
        <v/>
      </c>
      <c r="AA56" s="641" t="str">
        <f>IF(C56=0,"",Mrktg!$D$15)</f>
        <v/>
      </c>
      <c r="AB56" s="641" t="str">
        <f>IF(C56=0,"",Mrktg!$I$8)</f>
        <v/>
      </c>
      <c r="AC56" s="641" t="str">
        <f>IF(C56=0,"",Mrktg!$H$9)</f>
        <v/>
      </c>
      <c r="AD56" s="641" t="str">
        <f>IF(C56=0,"",Mrktg!$H$10)</f>
        <v/>
      </c>
      <c r="AE56" s="641" t="str">
        <f>IF(C56=0,"",Mrktg!$H$11)</f>
        <v/>
      </c>
      <c r="AF56" s="641" t="str">
        <f>IF(C56=0,"",Mrktg!$H$12)</f>
        <v/>
      </c>
      <c r="AG56" s="641" t="str">
        <f>IF(C56=0,"",Mrktg!$H$13)</f>
        <v/>
      </c>
      <c r="AH56" s="641" t="str">
        <f>IF($C56=0,"",Mrktg!$C$18)</f>
        <v/>
      </c>
      <c r="AI56" s="641" t="str">
        <f>IF($C56=0,"",Mrktg!$C$19)</f>
        <v/>
      </c>
      <c r="AJ56" s="641" t="str">
        <f>IF($C56=0,"",Mrktg!$C$20)</f>
        <v/>
      </c>
      <c r="AK56" s="641" t="str">
        <f>IF($C56=0,"",Mrktg!$G$18)</f>
        <v/>
      </c>
      <c r="AL56" s="641" t="str">
        <f>IF($C56=0,"",Mrktg!$G$19)</f>
        <v/>
      </c>
      <c r="AM56" s="641"/>
      <c r="AN56" s="642" t="str">
        <f>IF(C56=0,"",Mrktg!$D$22)</f>
        <v/>
      </c>
      <c r="AP56" t="str">
        <f t="shared" si="6"/>
        <v/>
      </c>
      <c r="AQ56" t="str">
        <f t="shared" si="7"/>
        <v/>
      </c>
      <c r="AR56" t="str">
        <f t="shared" si="8"/>
        <v/>
      </c>
      <c r="AU56" t="b">
        <f t="shared" si="9"/>
        <v>0</v>
      </c>
      <c r="AV56" t="b">
        <f t="shared" si="10"/>
        <v>0</v>
      </c>
      <c r="AW56" t="b">
        <f t="shared" si="11"/>
        <v>0</v>
      </c>
      <c r="AX56" t="b">
        <f t="shared" si="12"/>
        <v>0</v>
      </c>
      <c r="AY56" t="b">
        <f t="shared" si="13"/>
        <v>0</v>
      </c>
      <c r="BA56" s="59">
        <f t="shared" si="18"/>
        <v>0</v>
      </c>
    </row>
    <row r="57" spans="1:53">
      <c r="A57" s="33">
        <v>50</v>
      </c>
      <c r="B57" s="513"/>
      <c r="C57" s="514"/>
      <c r="D57" s="494"/>
      <c r="E57" s="494"/>
      <c r="F57" s="516"/>
      <c r="G57" s="608"/>
      <c r="H57" s="516"/>
      <c r="I57" s="240">
        <f t="shared" si="19"/>
        <v>0</v>
      </c>
      <c r="J57" s="241" t="e">
        <f t="shared" si="20"/>
        <v>#DIV/0!</v>
      </c>
      <c r="K57" s="241">
        <f t="shared" si="21"/>
        <v>0</v>
      </c>
      <c r="L57" s="517"/>
      <c r="P57" s="254"/>
      <c r="Q57" s="252"/>
      <c r="R57" s="33">
        <v>50</v>
      </c>
      <c r="S57">
        <f t="shared" si="22"/>
        <v>0</v>
      </c>
      <c r="T57" s="641" t="str">
        <f>IF(C57=0, "",Mrktg!$D$8)</f>
        <v/>
      </c>
      <c r="U57" s="641" t="str">
        <f>IF(C57=0, "",Mrktg!$D$9)</f>
        <v/>
      </c>
      <c r="V57" s="641" t="str">
        <f>IF(C57=0,"",Mrktg!$D$10)</f>
        <v/>
      </c>
      <c r="W57" s="641" t="str">
        <f>IF(C57=0,"",Mrktg!$D$11)</f>
        <v/>
      </c>
      <c r="X57" s="641" t="str">
        <f>IF(C57=0, "",Mrktg!$D$12)</f>
        <v/>
      </c>
      <c r="Y57" s="641" t="str">
        <f>IF(C57=0,"",Mrktg!$D$13)</f>
        <v/>
      </c>
      <c r="Z57" s="641" t="str">
        <f>IF(C57 = 0,"",Mrktg!$D$14)</f>
        <v/>
      </c>
      <c r="AA57" s="641" t="str">
        <f>IF(C57=0,"",Mrktg!$D$15)</f>
        <v/>
      </c>
      <c r="AB57" s="641" t="str">
        <f>IF(C57=0,"",Mrktg!$I$8)</f>
        <v/>
      </c>
      <c r="AC57" s="641" t="str">
        <f>IF(C57=0,"",Mrktg!$H$9)</f>
        <v/>
      </c>
      <c r="AD57" s="641" t="str">
        <f>IF(C57=0,"",Mrktg!$H$10)</f>
        <v/>
      </c>
      <c r="AE57" s="641" t="str">
        <f>IF(C57=0,"",Mrktg!$H$11)</f>
        <v/>
      </c>
      <c r="AF57" s="641" t="str">
        <f>IF(C57=0,"",Mrktg!$H$12)</f>
        <v/>
      </c>
      <c r="AG57" s="641" t="str">
        <f>IF(C57=0,"",Mrktg!$H$13)</f>
        <v/>
      </c>
      <c r="AH57" s="641" t="str">
        <f>IF($C57=0,"",Mrktg!$C$18)</f>
        <v/>
      </c>
      <c r="AI57" s="641" t="str">
        <f>IF($C57=0,"",Mrktg!$C$19)</f>
        <v/>
      </c>
      <c r="AJ57" s="641" t="str">
        <f>IF($C57=0,"",Mrktg!$C$20)</f>
        <v/>
      </c>
      <c r="AK57" s="641" t="str">
        <f>IF($C57=0,"",Mrktg!$G$18)</f>
        <v/>
      </c>
      <c r="AL57" s="641" t="str">
        <f>IF($C57=0,"",Mrktg!$G$19)</f>
        <v/>
      </c>
      <c r="AM57" s="641"/>
      <c r="AN57" s="642" t="str">
        <f>IF(C57=0,"",Mrktg!$D$22)</f>
        <v/>
      </c>
      <c r="AP57" t="str">
        <f t="shared" si="6"/>
        <v/>
      </c>
      <c r="AQ57" t="str">
        <f t="shared" si="7"/>
        <v/>
      </c>
      <c r="AR57" t="str">
        <f t="shared" si="8"/>
        <v/>
      </c>
      <c r="AU57" t="b">
        <f t="shared" si="9"/>
        <v>0</v>
      </c>
      <c r="AV57" t="b">
        <f t="shared" si="10"/>
        <v>0</v>
      </c>
      <c r="AW57" t="b">
        <f t="shared" si="11"/>
        <v>0</v>
      </c>
      <c r="AX57" t="b">
        <f t="shared" si="12"/>
        <v>0</v>
      </c>
      <c r="AY57" t="b">
        <f t="shared" si="13"/>
        <v>0</v>
      </c>
      <c r="BA57" s="59">
        <f t="shared" si="18"/>
        <v>0</v>
      </c>
    </row>
    <row r="58" spans="1:53">
      <c r="B58" s="33" t="s">
        <v>39</v>
      </c>
      <c r="C58" s="74">
        <f>SUM(C8:C57)</f>
        <v>0</v>
      </c>
      <c r="E58" s="402" t="str">
        <f>IF(C58&lt;&gt;'DEV Info'!E38, "Total Units must match Summary Breakdown on DEV Info.", "")</f>
        <v/>
      </c>
      <c r="J58" s="75" t="s">
        <v>185</v>
      </c>
      <c r="K58" s="81">
        <f>ROUND(SUM(K8:K57),0)</f>
        <v>0</v>
      </c>
      <c r="AZ58" t="s">
        <v>819</v>
      </c>
      <c r="BA58">
        <f>SUM(BA8:BA57)</f>
        <v>0</v>
      </c>
    </row>
    <row r="59" spans="1:53" ht="7.9" customHeight="1"/>
    <row r="60" spans="1:53">
      <c r="B60" s="619"/>
      <c r="C60" s="620" t="s">
        <v>876</v>
      </c>
      <c r="D60" s="1101">
        <f>BA58</f>
        <v>0</v>
      </c>
      <c r="E60" s="1102"/>
    </row>
    <row r="61" spans="1:53" ht="7.5" customHeight="1"/>
    <row r="62" spans="1:53">
      <c r="B62" s="33" t="s">
        <v>186</v>
      </c>
    </row>
    <row r="63" spans="1:53" ht="24.75">
      <c r="B63" s="1104" t="s">
        <v>877</v>
      </c>
      <c r="C63" s="1105"/>
      <c r="D63" s="1106"/>
      <c r="E63" s="37" t="s">
        <v>1008</v>
      </c>
      <c r="F63" s="37" t="s">
        <v>1009</v>
      </c>
      <c r="G63" s="37" t="s">
        <v>878</v>
      </c>
      <c r="H63" s="37" t="s">
        <v>183</v>
      </c>
      <c r="I63" s="91"/>
      <c r="J63" s="1103" t="s">
        <v>189</v>
      </c>
      <c r="K63" s="1103"/>
      <c r="L63" s="1103"/>
      <c r="M63" s="1103"/>
      <c r="X63" s="147"/>
      <c r="Y63" s="462"/>
      <c r="Z63" s="319"/>
      <c r="AA63" s="463"/>
      <c r="AB63" s="463"/>
    </row>
    <row r="64" spans="1:53">
      <c r="A64" s="33">
        <v>1</v>
      </c>
      <c r="B64" s="1107"/>
      <c r="C64" s="1108"/>
      <c r="D64" s="1109"/>
      <c r="E64" s="505"/>
      <c r="F64" s="647"/>
      <c r="G64" s="648">
        <f>E64*F64</f>
        <v>0</v>
      </c>
      <c r="H64" s="646">
        <f t="shared" ref="H64:H71" si="23">G64*12</f>
        <v>0</v>
      </c>
      <c r="I64" s="90"/>
      <c r="K64" s="327" t="s">
        <v>185</v>
      </c>
      <c r="M64" s="81">
        <f>K58</f>
        <v>0</v>
      </c>
      <c r="X64" s="147"/>
      <c r="Y64" s="462"/>
      <c r="Z64" s="464"/>
      <c r="AA64" s="463"/>
      <c r="AB64" s="463"/>
    </row>
    <row r="65" spans="1:28">
      <c r="A65" s="33">
        <v>2</v>
      </c>
      <c r="B65" s="1107"/>
      <c r="C65" s="1108"/>
      <c r="D65" s="1109"/>
      <c r="E65" s="505"/>
      <c r="F65" s="647"/>
      <c r="G65" s="648">
        <f t="shared" ref="G65:G71" si="24">E65*F65</f>
        <v>0</v>
      </c>
      <c r="H65" s="646">
        <f t="shared" si="23"/>
        <v>0</v>
      </c>
      <c r="I65" s="90"/>
      <c r="K65" s="327" t="s">
        <v>187</v>
      </c>
      <c r="M65" s="81">
        <f>H72</f>
        <v>0</v>
      </c>
      <c r="X65" s="147"/>
      <c r="Y65" s="462"/>
      <c r="Z65" s="319"/>
      <c r="AA65" s="463"/>
      <c r="AB65" s="463"/>
    </row>
    <row r="66" spans="1:28">
      <c r="A66" s="33">
        <v>3</v>
      </c>
      <c r="B66" s="1107"/>
      <c r="C66" s="1108"/>
      <c r="D66" s="1109"/>
      <c r="E66" s="505"/>
      <c r="F66" s="647"/>
      <c r="G66" s="648">
        <f t="shared" si="24"/>
        <v>0</v>
      </c>
      <c r="H66" s="646">
        <f t="shared" si="23"/>
        <v>0</v>
      </c>
      <c r="I66" s="90"/>
      <c r="L66" s="69" t="s">
        <v>251</v>
      </c>
      <c r="M66" s="302">
        <f>SUM(M64:M65)</f>
        <v>0</v>
      </c>
      <c r="X66" s="147"/>
      <c r="Y66" s="462"/>
      <c r="Z66" s="319"/>
      <c r="AA66" s="463"/>
      <c r="AB66" s="463"/>
    </row>
    <row r="67" spans="1:28">
      <c r="A67" s="33">
        <v>4</v>
      </c>
      <c r="B67" s="1107"/>
      <c r="C67" s="1108"/>
      <c r="D67" s="1109"/>
      <c r="E67" s="505"/>
      <c r="F67" s="647"/>
      <c r="G67" s="648">
        <f t="shared" si="24"/>
        <v>0</v>
      </c>
      <c r="H67" s="646">
        <f t="shared" si="23"/>
        <v>0</v>
      </c>
      <c r="I67" s="90"/>
      <c r="K67" s="69" t="s">
        <v>329</v>
      </c>
      <c r="L67" s="518"/>
      <c r="M67" s="81">
        <f>ROUND(M66*L67,0)</f>
        <v>0</v>
      </c>
      <c r="X67" s="147"/>
      <c r="Y67" s="462"/>
      <c r="Z67" s="319"/>
      <c r="AA67" s="463"/>
      <c r="AB67" s="463"/>
    </row>
    <row r="68" spans="1:28" ht="15.75" thickBot="1">
      <c r="A68" s="33">
        <v>5</v>
      </c>
      <c r="B68" s="1107"/>
      <c r="C68" s="1108"/>
      <c r="D68" s="1109"/>
      <c r="E68" s="505"/>
      <c r="F68" s="647"/>
      <c r="G68" s="648">
        <f t="shared" si="24"/>
        <v>0</v>
      </c>
      <c r="H68" s="646">
        <f t="shared" si="23"/>
        <v>0</v>
      </c>
      <c r="I68" s="40"/>
      <c r="K68" s="69" t="s">
        <v>817</v>
      </c>
      <c r="L68" s="518"/>
      <c r="M68" s="609">
        <f>ROUND(M66*L68,0)</f>
        <v>0</v>
      </c>
      <c r="X68" s="147"/>
      <c r="Y68" s="462"/>
      <c r="Z68" s="319"/>
      <c r="AA68" s="463"/>
      <c r="AB68" s="463"/>
    </row>
    <row r="69" spans="1:28" ht="15.75" thickTop="1">
      <c r="A69" s="33">
        <v>6</v>
      </c>
      <c r="B69" s="1107"/>
      <c r="C69" s="1108"/>
      <c r="D69" s="1109"/>
      <c r="E69" s="505"/>
      <c r="F69" s="647"/>
      <c r="G69" s="648">
        <f t="shared" si="24"/>
        <v>0</v>
      </c>
      <c r="H69" s="646">
        <f t="shared" si="23"/>
        <v>0</v>
      </c>
      <c r="K69" s="337" t="s">
        <v>188</v>
      </c>
      <c r="M69" s="645">
        <f>M64+M65-M67-M68</f>
        <v>0</v>
      </c>
      <c r="X69" s="147"/>
      <c r="Y69" s="462"/>
      <c r="Z69" s="464"/>
      <c r="AA69" s="465"/>
      <c r="AB69" s="465"/>
    </row>
    <row r="70" spans="1:28">
      <c r="A70" s="33">
        <v>7</v>
      </c>
      <c r="B70" s="1107"/>
      <c r="C70" s="1108"/>
      <c r="D70" s="1109"/>
      <c r="E70" s="505"/>
      <c r="F70" s="647"/>
      <c r="G70" s="648">
        <f t="shared" si="24"/>
        <v>0</v>
      </c>
      <c r="H70" s="646">
        <f t="shared" si="23"/>
        <v>0</v>
      </c>
    </row>
    <row r="71" spans="1:28">
      <c r="A71" s="33">
        <v>8</v>
      </c>
      <c r="B71" s="1107"/>
      <c r="C71" s="1108"/>
      <c r="D71" s="1109"/>
      <c r="E71" s="505"/>
      <c r="F71" s="647"/>
      <c r="G71" s="648">
        <f t="shared" si="24"/>
        <v>0</v>
      </c>
      <c r="H71" s="646">
        <f t="shared" si="23"/>
        <v>0</v>
      </c>
    </row>
    <row r="72" spans="1:28">
      <c r="D72" s="75"/>
      <c r="G72" s="75" t="s">
        <v>331</v>
      </c>
      <c r="H72" s="81">
        <f>ROUND(SUM(H64:H71),0)</f>
        <v>0</v>
      </c>
    </row>
    <row r="77" spans="1:28">
      <c r="E77" s="71"/>
      <c r="F77" s="71"/>
      <c r="G77" s="71"/>
      <c r="H77" s="71"/>
    </row>
    <row r="78" spans="1:28">
      <c r="E78" s="71"/>
      <c r="F78" s="71"/>
      <c r="G78" s="71"/>
      <c r="H78" s="71"/>
    </row>
    <row r="79" spans="1:28">
      <c r="E79" s="71"/>
      <c r="F79" s="71"/>
      <c r="G79" s="71"/>
      <c r="H79" s="71"/>
    </row>
    <row r="80" spans="1:28">
      <c r="E80" s="71"/>
      <c r="F80" s="71"/>
      <c r="G80" s="71"/>
      <c r="H80" s="71"/>
    </row>
    <row r="81" spans="5:8">
      <c r="E81" s="71"/>
      <c r="F81" s="71"/>
      <c r="G81" s="71"/>
      <c r="H81" s="71"/>
    </row>
    <row r="82" spans="5:8">
      <c r="E82" s="71"/>
      <c r="F82" s="71"/>
      <c r="G82" s="71"/>
      <c r="H82" s="71"/>
    </row>
    <row r="83" spans="5:8">
      <c r="E83" s="71"/>
      <c r="F83" s="71"/>
      <c r="G83" s="71"/>
      <c r="H83" s="71"/>
    </row>
    <row r="84" spans="5:8">
      <c r="E84" s="71"/>
      <c r="F84" s="71"/>
      <c r="G84" s="71"/>
      <c r="H84" s="71"/>
    </row>
    <row r="85" spans="5:8">
      <c r="E85" s="71"/>
      <c r="F85" s="71"/>
      <c r="G85" s="71"/>
      <c r="H85" s="71"/>
    </row>
    <row r="86" spans="5:8">
      <c r="E86" s="71"/>
      <c r="F86" s="71"/>
      <c r="G86" s="71"/>
      <c r="H86" s="71"/>
    </row>
    <row r="87" spans="5:8">
      <c r="E87" s="71"/>
      <c r="F87" s="71"/>
      <c r="G87" s="71"/>
      <c r="H87" s="71"/>
    </row>
    <row r="88" spans="5:8">
      <c r="E88" s="71"/>
      <c r="F88" s="71"/>
      <c r="G88" s="71"/>
      <c r="H88" s="71"/>
    </row>
    <row r="89" spans="5:8">
      <c r="E89" s="71"/>
      <c r="F89" s="71"/>
      <c r="G89" s="71"/>
      <c r="H89" s="71"/>
    </row>
  </sheetData>
  <sheetProtection algorithmName="SHA-512" hashValue="vqrcltG28RvftlP1S31lg3TKSZAaVVK1mOs6Nkgb//yLIcJCRn7GV2V8Ea78vzRqHYyHd/UQ/rG6uy66AIzV6g==" saltValue="nxPQy+uX0qb+btwPjzHUsQ==" spinCount="100000" sheet="1" objects="1" scenarios="1" autoFilter="0"/>
  <mergeCells count="11">
    <mergeCell ref="D60:E60"/>
    <mergeCell ref="J63:M63"/>
    <mergeCell ref="B63:D63"/>
    <mergeCell ref="B64:D64"/>
    <mergeCell ref="B71:D71"/>
    <mergeCell ref="B70:D70"/>
    <mergeCell ref="B69:D69"/>
    <mergeCell ref="B68:D68"/>
    <mergeCell ref="B67:D67"/>
    <mergeCell ref="B66:D66"/>
    <mergeCell ref="B65:D65"/>
  </mergeCells>
  <dataValidations count="6">
    <dataValidation type="list" allowBlank="1" showInputMessage="1" showErrorMessage="1" errorTitle="Invalid Entry" error="select from available options" sqref="E8:E57">
      <formula1>$AT$13:$AT$16</formula1>
    </dataValidation>
    <dataValidation type="list" errorStyle="warning" allowBlank="1" showInputMessage="1" showErrorMessage="1" errorTitle="Invalid Entry" error="Must select True or False!" sqref="T8:AA57 AC8:AG57">
      <formula1>$AT$8:$AT$9</formula1>
    </dataValidation>
    <dataValidation type="list" errorStyle="warning" showInputMessage="1" showErrorMessage="1" errorTitle="SmartDox" error="The value you entered for the dropdown is not valid." sqref="L8:L57 P8:Q57">
      <formula1>SD_D_PL_ResidentialApartmentType_Name</formula1>
    </dataValidation>
    <dataValidation type="list" errorStyle="warning" showInputMessage="1" showErrorMessage="1" errorTitle="SmartDox" error="The value you entered for the dropdown is not valid." sqref="AN8:AN57">
      <formula1>SD_D_PL_GeneralFloorMaterial_Name</formula1>
    </dataValidation>
    <dataValidation type="list" errorStyle="warning" showInputMessage="1" showErrorMessage="1" errorTitle="SmartDox" error="The value you entered for the dropdown is not valid." sqref="B43:B57">
      <formula1>SD_D_PL_UnitType_Name</formula1>
    </dataValidation>
    <dataValidation type="list" errorStyle="information" allowBlank="1" showInputMessage="1" showErrorMessage="1" errorTitle="Invalid Entry" error="Must select True or False!" sqref="AB8:AB57">
      <formula1>$AT$8:$AT$9</formula1>
    </dataValidation>
  </dataValidations>
  <printOptions horizontalCentered="1"/>
  <pageMargins left="0.45" right="0.45" top="0.25" bottom="0.5" header="0.3" footer="0.3"/>
  <pageSetup scale="82" fitToHeight="10" orientation="landscape" r:id="rId1"/>
  <headerFooter>
    <oddFooter>&amp;L&amp;9&amp;F&amp;R&amp;9&amp;A, 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errorStyle="warning" showInputMessage="1" showErrorMessage="1" errorTitle="SmartDox" error="The value you entered for the dropdown is not valid.">
          <x14:formula1>
            <xm:f>SD_Dropdowns!$W$2:$W$34</xm:f>
          </x14:formula1>
          <xm:sqref>B8:B42</xm:sqref>
        </x14:dataValidation>
        <x14:dataValidation type="list" errorStyle="warning" allowBlank="1" showInputMessage="1" showErrorMessage="1" error="Select from dropdown if possible. ">
          <x14:formula1>
            <xm:f>Dropdowns!$A$57:$A$67</xm:f>
          </x14:formula1>
          <xm:sqref>B64:D71</xm:sqref>
        </x14:dataValidation>
        <x14:dataValidation type="list" allowBlank="1" showInputMessage="1" showErrorMessage="1">
          <x14:formula1>
            <xm:f>SD_Dropdowns!$U$2:$U$10</xm:f>
          </x14:formula1>
          <xm:sqref>G8:G57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T27"/>
  <sheetViews>
    <sheetView zoomScaleNormal="100" workbookViewId="0">
      <selection activeCell="B19" sqref="B19"/>
    </sheetView>
  </sheetViews>
  <sheetFormatPr defaultRowHeight="15"/>
  <cols>
    <col min="1" max="1" width="3.28515625" customWidth="1"/>
    <col min="2" max="2" width="23.42578125" customWidth="1"/>
    <col min="3" max="3" width="13.7109375" customWidth="1"/>
    <col min="4" max="4" width="11.5703125" bestFit="1" customWidth="1"/>
    <col min="5" max="5" width="10.5703125" bestFit="1" customWidth="1"/>
    <col min="6" max="6" width="12.7109375" customWidth="1"/>
    <col min="7" max="7" width="14.7109375" customWidth="1"/>
    <col min="8" max="8" width="11" customWidth="1"/>
    <col min="9" max="10" width="10.5703125" customWidth="1"/>
    <col min="11" max="11" width="15.28515625" customWidth="1"/>
    <col min="12" max="12" width="29.7109375" customWidth="1"/>
    <col min="15" max="15" width="7.85546875" customWidth="1"/>
    <col min="16" max="16" width="3.140625" style="60" customWidth="1"/>
    <col min="17" max="17" width="0" hidden="1" customWidth="1"/>
    <col min="18" max="18" width="47.140625" hidden="1" customWidth="1"/>
    <col min="19" max="19" width="9.140625" hidden="1" customWidth="1"/>
    <col min="20" max="20" width="2" style="60" customWidth="1"/>
  </cols>
  <sheetData>
    <row r="1" spans="1:12">
      <c r="A1" s="10" t="str">
        <f>'DEV Info'!A1</f>
        <v>Virginia Housing Rental Housing Loan Application - MIXED USE</v>
      </c>
    </row>
    <row r="2" spans="1:12" ht="15.75" thickBot="1">
      <c r="A2" s="65"/>
      <c r="B2" s="1"/>
      <c r="C2" s="1"/>
      <c r="D2" s="1"/>
      <c r="E2" s="1"/>
      <c r="F2" s="1"/>
      <c r="G2" s="1"/>
      <c r="H2" s="1"/>
      <c r="I2" s="1"/>
      <c r="J2" s="1"/>
      <c r="K2" s="1"/>
      <c r="L2" s="1"/>
    </row>
    <row r="3" spans="1:12">
      <c r="A3" s="33"/>
    </row>
    <row r="4" spans="1:12" ht="18.75">
      <c r="A4" s="34" t="s">
        <v>3274</v>
      </c>
      <c r="K4" s="247" t="s">
        <v>3285</v>
      </c>
    </row>
    <row r="5" spans="1:12">
      <c r="A5" s="66"/>
      <c r="B5" s="33"/>
      <c r="C5" s="300" t="s">
        <v>3275</v>
      </c>
      <c r="K5" s="247"/>
    </row>
    <row r="6" spans="1:12">
      <c r="A6" s="33"/>
      <c r="H6" s="1110" t="s">
        <v>3280</v>
      </c>
      <c r="I6" s="1111"/>
      <c r="J6" s="1112"/>
    </row>
    <row r="7" spans="1:12" ht="24">
      <c r="A7" s="36"/>
      <c r="B7" s="882" t="s">
        <v>3276</v>
      </c>
      <c r="C7" s="882" t="s">
        <v>3277</v>
      </c>
      <c r="D7" s="882" t="s">
        <v>179</v>
      </c>
      <c r="E7" s="882" t="s">
        <v>3278</v>
      </c>
      <c r="F7" s="882" t="s">
        <v>181</v>
      </c>
      <c r="G7" s="882" t="s">
        <v>3279</v>
      </c>
      <c r="H7" s="883" t="s">
        <v>3281</v>
      </c>
      <c r="I7" s="883" t="s">
        <v>3282</v>
      </c>
      <c r="J7" s="883" t="s">
        <v>3283</v>
      </c>
      <c r="K7" s="882" t="s">
        <v>183</v>
      </c>
      <c r="L7" s="882" t="s">
        <v>3284</v>
      </c>
    </row>
    <row r="8" spans="1:12">
      <c r="B8" s="884"/>
      <c r="C8" s="885"/>
      <c r="D8" s="886"/>
      <c r="E8" s="887"/>
      <c r="F8" s="888">
        <f>G8/12</f>
        <v>0</v>
      </c>
      <c r="G8" s="889">
        <f>D8*E8</f>
        <v>0</v>
      </c>
      <c r="H8" s="887"/>
      <c r="I8" s="887"/>
      <c r="J8" s="887"/>
      <c r="K8" s="888">
        <f>(H8*D8)+ (I8*D8) + (J8*D8) +G8</f>
        <v>0</v>
      </c>
      <c r="L8" s="884"/>
    </row>
    <row r="9" spans="1:12">
      <c r="B9" s="884"/>
      <c r="C9" s="885"/>
      <c r="D9" s="886"/>
      <c r="E9" s="887"/>
      <c r="F9" s="888">
        <f t="shared" ref="F9:F17" si="0">G9/12</f>
        <v>0</v>
      </c>
      <c r="G9" s="889">
        <f t="shared" ref="G9:G17" si="1">D9*E9</f>
        <v>0</v>
      </c>
      <c r="H9" s="887"/>
      <c r="I9" s="887"/>
      <c r="J9" s="887"/>
      <c r="K9" s="888">
        <f t="shared" ref="K9:K17" si="2">(H9*D9)+ (I9*D9) + (J9*D9) +G9</f>
        <v>0</v>
      </c>
      <c r="L9" s="884"/>
    </row>
    <row r="10" spans="1:12">
      <c r="B10" s="884"/>
      <c r="C10" s="885"/>
      <c r="D10" s="886"/>
      <c r="E10" s="887"/>
      <c r="F10" s="888">
        <f t="shared" si="0"/>
        <v>0</v>
      </c>
      <c r="G10" s="889">
        <f t="shared" si="1"/>
        <v>0</v>
      </c>
      <c r="H10" s="887"/>
      <c r="I10" s="887"/>
      <c r="J10" s="887"/>
      <c r="K10" s="888">
        <f t="shared" si="2"/>
        <v>0</v>
      </c>
      <c r="L10" s="884"/>
    </row>
    <row r="11" spans="1:12">
      <c r="B11" s="884"/>
      <c r="C11" s="885"/>
      <c r="D11" s="886"/>
      <c r="E11" s="887"/>
      <c r="F11" s="888">
        <f t="shared" si="0"/>
        <v>0</v>
      </c>
      <c r="G11" s="889">
        <f t="shared" si="1"/>
        <v>0</v>
      </c>
      <c r="H11" s="887"/>
      <c r="I11" s="887"/>
      <c r="J11" s="887"/>
      <c r="K11" s="888">
        <f t="shared" si="2"/>
        <v>0</v>
      </c>
      <c r="L11" s="884"/>
    </row>
    <row r="12" spans="1:12">
      <c r="B12" s="884"/>
      <c r="C12" s="885"/>
      <c r="D12" s="886"/>
      <c r="E12" s="887"/>
      <c r="F12" s="888">
        <f t="shared" si="0"/>
        <v>0</v>
      </c>
      <c r="G12" s="889">
        <f t="shared" si="1"/>
        <v>0</v>
      </c>
      <c r="H12" s="887"/>
      <c r="I12" s="887"/>
      <c r="J12" s="887"/>
      <c r="K12" s="888">
        <f t="shared" si="2"/>
        <v>0</v>
      </c>
      <c r="L12" s="884"/>
    </row>
    <row r="13" spans="1:12">
      <c r="B13" s="884"/>
      <c r="C13" s="885"/>
      <c r="D13" s="886"/>
      <c r="E13" s="887"/>
      <c r="F13" s="888">
        <f t="shared" si="0"/>
        <v>0</v>
      </c>
      <c r="G13" s="889">
        <f t="shared" si="1"/>
        <v>0</v>
      </c>
      <c r="H13" s="887"/>
      <c r="I13" s="887"/>
      <c r="J13" s="887"/>
      <c r="K13" s="888">
        <f t="shared" si="2"/>
        <v>0</v>
      </c>
      <c r="L13" s="884"/>
    </row>
    <row r="14" spans="1:12">
      <c r="B14" s="884"/>
      <c r="C14" s="885"/>
      <c r="D14" s="886"/>
      <c r="E14" s="887"/>
      <c r="F14" s="888">
        <f t="shared" si="0"/>
        <v>0</v>
      </c>
      <c r="G14" s="889">
        <f t="shared" si="1"/>
        <v>0</v>
      </c>
      <c r="H14" s="887"/>
      <c r="I14" s="887"/>
      <c r="J14" s="887"/>
      <c r="K14" s="888">
        <f t="shared" si="2"/>
        <v>0</v>
      </c>
      <c r="L14" s="884"/>
    </row>
    <row r="15" spans="1:12">
      <c r="B15" s="884"/>
      <c r="C15" s="885"/>
      <c r="D15" s="886"/>
      <c r="E15" s="887"/>
      <c r="F15" s="888">
        <f t="shared" si="0"/>
        <v>0</v>
      </c>
      <c r="G15" s="889">
        <f t="shared" si="1"/>
        <v>0</v>
      </c>
      <c r="H15" s="887"/>
      <c r="I15" s="887"/>
      <c r="J15" s="887"/>
      <c r="K15" s="888">
        <f t="shared" si="2"/>
        <v>0</v>
      </c>
      <c r="L15" s="884"/>
    </row>
    <row r="16" spans="1:12">
      <c r="B16" s="884"/>
      <c r="C16" s="885"/>
      <c r="D16" s="886"/>
      <c r="E16" s="887"/>
      <c r="F16" s="888">
        <f t="shared" si="0"/>
        <v>0</v>
      </c>
      <c r="G16" s="889">
        <f t="shared" si="1"/>
        <v>0</v>
      </c>
      <c r="H16" s="887"/>
      <c r="I16" s="887"/>
      <c r="J16" s="887"/>
      <c r="K16" s="888">
        <f t="shared" si="2"/>
        <v>0</v>
      </c>
      <c r="L16" s="884"/>
    </row>
    <row r="17" spans="2:18">
      <c r="B17" s="884"/>
      <c r="C17" s="885"/>
      <c r="D17" s="886"/>
      <c r="E17" s="887"/>
      <c r="F17" s="888">
        <f t="shared" si="0"/>
        <v>0</v>
      </c>
      <c r="G17" s="889">
        <f t="shared" si="1"/>
        <v>0</v>
      </c>
      <c r="H17" s="887"/>
      <c r="I17" s="887"/>
      <c r="J17" s="887"/>
      <c r="K17" s="888">
        <f t="shared" si="2"/>
        <v>0</v>
      </c>
      <c r="L17" s="884"/>
      <c r="Q17" s="84" t="s">
        <v>3325</v>
      </c>
      <c r="R17" s="211"/>
    </row>
    <row r="18" spans="2:18">
      <c r="B18">
        <f>COUNTA(B8:B17)</f>
        <v>0</v>
      </c>
      <c r="C18" s="69" t="s">
        <v>3321</v>
      </c>
      <c r="D18" s="890">
        <f>SUM(D8:D17)</f>
        <v>0</v>
      </c>
      <c r="Q18" s="85" t="str">
        <f>IF(D18&lt;&gt;Bldg!H7,"Total Sq Feet does not equal Commercial Floor Area on BLDG tab","")</f>
        <v/>
      </c>
      <c r="R18" s="83"/>
    </row>
    <row r="19" spans="2:18" ht="15.75">
      <c r="C19" s="247" t="str">
        <f>Q18</f>
        <v/>
      </c>
      <c r="H19" s="258"/>
      <c r="I19" s="258"/>
      <c r="J19" s="258"/>
      <c r="K19" s="258"/>
    </row>
    <row r="20" spans="2:18" ht="15.75">
      <c r="H20" s="1113" t="s">
        <v>3286</v>
      </c>
      <c r="I20" s="1113"/>
      <c r="J20" s="1113"/>
      <c r="K20" s="891">
        <f>SUM(K8:K17)</f>
        <v>0</v>
      </c>
    </row>
    <row r="21" spans="2:18" ht="15.75">
      <c r="H21" s="258"/>
      <c r="I21" s="258"/>
      <c r="J21" s="258"/>
      <c r="K21" s="258"/>
    </row>
    <row r="22" spans="2:18" ht="15.75">
      <c r="B22" s="892" t="s">
        <v>3290</v>
      </c>
      <c r="H22" s="1113" t="s">
        <v>187</v>
      </c>
      <c r="I22" s="1113"/>
      <c r="J22" s="1113"/>
      <c r="K22" s="891">
        <v>0</v>
      </c>
    </row>
    <row r="23" spans="2:18" ht="15.75">
      <c r="B23" s="892"/>
      <c r="H23" s="258"/>
      <c r="I23" s="893"/>
      <c r="K23" s="894"/>
    </row>
    <row r="24" spans="2:18" ht="15.75">
      <c r="H24" s="259" t="s">
        <v>3287</v>
      </c>
      <c r="I24" s="258"/>
      <c r="J24" s="258"/>
      <c r="K24" s="895">
        <f>K20+K22</f>
        <v>0</v>
      </c>
    </row>
    <row r="25" spans="2:18" ht="15.75">
      <c r="H25" s="258"/>
      <c r="I25" s="893" t="s">
        <v>3288</v>
      </c>
      <c r="J25" s="896">
        <v>0</v>
      </c>
      <c r="K25" s="897">
        <f>(K24*J25)*-1</f>
        <v>0</v>
      </c>
    </row>
    <row r="26" spans="2:18" ht="19.5">
      <c r="C26" s="898"/>
      <c r="H26" s="258"/>
    </row>
    <row r="27" spans="2:18" ht="15.75">
      <c r="H27" s="258" t="s">
        <v>3289</v>
      </c>
      <c r="K27" s="891">
        <v>0</v>
      </c>
    </row>
  </sheetData>
  <mergeCells count="3">
    <mergeCell ref="H6:J6"/>
    <mergeCell ref="H20:J20"/>
    <mergeCell ref="H22:J22"/>
  </mergeCells>
  <dataValidations count="10">
    <dataValidation type="list" errorStyle="warning" showInputMessage="1" showErrorMessage="1" errorTitle="SmartDox" error="The value you entered for the dropdown is not valid." sqref="C8">
      <formula1>SD_D_PL_CommercialBuildingType_Name</formula1>
    </dataValidation>
    <dataValidation type="list" errorStyle="warning" showInputMessage="1" showErrorMessage="1" errorTitle="SmartDox" error="The value you entered for the dropdown is not valid." sqref="C9">
      <formula1>SD_D_PL_CommercialBuildingType_Name</formula1>
    </dataValidation>
    <dataValidation type="list" errorStyle="warning" showInputMessage="1" showErrorMessage="1" errorTitle="SmartDox" error="The value you entered for the dropdown is not valid." sqref="C10">
      <formula1>SD_D_PL_CommercialBuildingType_Name</formula1>
    </dataValidation>
    <dataValidation type="list" errorStyle="warning" showInputMessage="1" showErrorMessage="1" errorTitle="SmartDox" error="The value you entered for the dropdown is not valid." sqref="C11">
      <formula1>SD_D_PL_CommercialBuildingType_Name</formula1>
    </dataValidation>
    <dataValidation type="list" errorStyle="warning" showInputMessage="1" showErrorMessage="1" errorTitle="SmartDox" error="The value you entered for the dropdown is not valid." sqref="C12">
      <formula1>SD_D_PL_CommercialBuildingType_Name</formula1>
    </dataValidation>
    <dataValidation type="list" errorStyle="warning" showInputMessage="1" showErrorMessage="1" errorTitle="SmartDox" error="The value you entered for the dropdown is not valid." sqref="C13">
      <formula1>SD_D_PL_CommercialBuildingType_Name</formula1>
    </dataValidation>
    <dataValidation type="list" errorStyle="warning" showInputMessage="1" showErrorMessage="1" errorTitle="SmartDox" error="The value you entered for the dropdown is not valid." sqref="C14">
      <formula1>SD_D_PL_CommercialBuildingType_Name</formula1>
    </dataValidation>
    <dataValidation type="list" errorStyle="warning" showInputMessage="1" showErrorMessage="1" errorTitle="SmartDox" error="The value you entered for the dropdown is not valid." sqref="C15">
      <formula1>SD_D_PL_CommercialBuildingType_Name</formula1>
    </dataValidation>
    <dataValidation type="list" errorStyle="warning" showInputMessage="1" showErrorMessage="1" errorTitle="SmartDox" error="The value you entered for the dropdown is not valid." sqref="C16">
      <formula1>SD_D_PL_CommercialBuildingType_Name</formula1>
    </dataValidation>
    <dataValidation type="list" errorStyle="warning" showInputMessage="1" showErrorMessage="1" errorTitle="SmartDox" error="The value you entered for the dropdown is not valid." sqref="C17">
      <formula1>SD_D_PL_CommercialBuildingType_Name</formula1>
    </dataValidation>
  </dataValidations>
  <pageMargins left="0.7" right="0.7" top="0.75" bottom="0.75" header="0.3" footer="0.3"/>
  <pageSetup scale="52" orientation="portrait" horizontalDpi="200" verticalDpi="200" r:id="rId1"/>
  <colBreaks count="1" manualBreakCount="1">
    <brk id="12" max="1048575" man="1"/>
  </col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100"/>
  <sheetViews>
    <sheetView zoomScale="110" zoomScaleNormal="110" workbookViewId="0">
      <selection activeCell="N24" sqref="N24"/>
    </sheetView>
  </sheetViews>
  <sheetFormatPr defaultRowHeight="15"/>
  <cols>
    <col min="1" max="2" width="3.28515625" customWidth="1"/>
    <col min="3" max="3" width="20.28515625" customWidth="1"/>
    <col min="4" max="4" width="7.140625" customWidth="1"/>
    <col min="5" max="5" width="8.28515625" customWidth="1"/>
    <col min="6" max="6" width="6.28515625" customWidth="1"/>
    <col min="7" max="7" width="5.28515625" customWidth="1"/>
    <col min="8" max="8" width="11" style="305" customWidth="1"/>
    <col min="9" max="9" width="2.7109375" customWidth="1"/>
    <col min="10" max="10" width="14" style="30" customWidth="1"/>
    <col min="11" max="11" width="2.7109375" style="79" customWidth="1"/>
    <col min="12" max="12" width="7" style="916" customWidth="1"/>
    <col min="13" max="13" width="2.7109375" style="79" customWidth="1"/>
    <col min="14" max="14" width="15" style="30" customWidth="1"/>
    <col min="15" max="15" width="14.85546875" style="184" customWidth="1"/>
    <col min="16" max="16" width="32.140625" customWidth="1"/>
    <col min="17" max="17" width="2.42578125" customWidth="1"/>
    <col min="18" max="18" width="2.140625" style="60" customWidth="1"/>
    <col min="19" max="19" width="22.7109375" hidden="1" customWidth="1"/>
    <col min="20" max="20" width="18.140625" hidden="1" customWidth="1"/>
    <col min="21" max="21" width="2" style="60" customWidth="1"/>
  </cols>
  <sheetData>
    <row r="1" spans="1:20">
      <c r="A1" s="10" t="str">
        <f>'DEV Info'!A1</f>
        <v>Virginia Housing Rental Housing Loan Application - MIXED USE</v>
      </c>
      <c r="L1" s="184"/>
    </row>
    <row r="2" spans="1:20" ht="3.6" customHeight="1" thickBot="1">
      <c r="A2" s="1"/>
      <c r="B2" s="1"/>
      <c r="C2" s="1"/>
      <c r="D2" s="1"/>
      <c r="E2" s="1"/>
      <c r="F2" s="1"/>
      <c r="G2" s="1"/>
      <c r="H2" s="306"/>
      <c r="I2" s="1"/>
      <c r="J2" s="87"/>
      <c r="K2" s="802"/>
      <c r="L2" s="802"/>
      <c r="M2" s="802"/>
      <c r="N2" s="802"/>
      <c r="O2" s="802"/>
    </row>
    <row r="3" spans="1:20" ht="10.15" customHeight="1">
      <c r="L3" s="184"/>
    </row>
    <row r="4" spans="1:20" ht="18.75">
      <c r="A4" s="34" t="s">
        <v>800</v>
      </c>
      <c r="B4" s="34" t="s">
        <v>250</v>
      </c>
      <c r="J4" s="338" t="s">
        <v>1047</v>
      </c>
      <c r="L4" s="911"/>
      <c r="N4" s="338"/>
      <c r="O4" s="911"/>
      <c r="S4" s="71" t="s">
        <v>248</v>
      </c>
    </row>
    <row r="5" spans="1:20">
      <c r="J5" s="1114" t="s">
        <v>3327</v>
      </c>
      <c r="L5" s="1115" t="s">
        <v>3328</v>
      </c>
      <c r="N5" s="1114" t="s">
        <v>3329</v>
      </c>
    </row>
    <row r="6" spans="1:20" ht="15" customHeight="1">
      <c r="B6" s="76" t="s">
        <v>190</v>
      </c>
      <c r="C6" s="77"/>
      <c r="D6" s="77"/>
      <c r="H6" s="307" t="s">
        <v>244</v>
      </c>
      <c r="J6" s="1114"/>
      <c r="L6" s="1115"/>
      <c r="N6" s="1114"/>
      <c r="O6" s="912" t="s">
        <v>3330</v>
      </c>
    </row>
    <row r="7" spans="1:20" ht="15" customHeight="1">
      <c r="B7" s="77"/>
      <c r="C7" s="78" t="s">
        <v>191</v>
      </c>
      <c r="D7" s="77"/>
      <c r="H7" s="610" t="e">
        <f>ROUND(J7/$T$7,0)</f>
        <v>#DIV/0!</v>
      </c>
      <c r="J7" s="521"/>
      <c r="L7" s="913" t="e">
        <f>N7/$T$8</f>
        <v>#DIV/0!</v>
      </c>
      <c r="N7" s="521"/>
      <c r="O7" s="913"/>
      <c r="S7" s="84" t="s">
        <v>249</v>
      </c>
      <c r="T7" s="38">
        <f>'DEV Info'!D27</f>
        <v>0</v>
      </c>
    </row>
    <row r="8" spans="1:20" ht="15" customHeight="1">
      <c r="B8" s="77"/>
      <c r="C8" s="78" t="s">
        <v>192</v>
      </c>
      <c r="D8" s="77"/>
      <c r="H8" s="610" t="e">
        <f t="shared" ref="H8:H21" si="0">ROUND(J8/$T$7,0)</f>
        <v>#DIV/0!</v>
      </c>
      <c r="J8" s="521"/>
      <c r="L8" s="913" t="e">
        <f t="shared" ref="L8:L21" si="1">N8/$T$8</f>
        <v>#DIV/0!</v>
      </c>
      <c r="N8" s="521"/>
      <c r="O8" s="913"/>
      <c r="S8" s="85" t="s">
        <v>3332</v>
      </c>
      <c r="T8" s="920">
        <f>Bldg!H7</f>
        <v>0</v>
      </c>
    </row>
    <row r="9" spans="1:20">
      <c r="B9" s="77"/>
      <c r="C9" s="78" t="s">
        <v>193</v>
      </c>
      <c r="D9" s="77"/>
      <c r="H9" s="610" t="e">
        <f t="shared" si="0"/>
        <v>#DIV/0!</v>
      </c>
      <c r="J9" s="521"/>
      <c r="L9" s="913" t="e">
        <f t="shared" si="1"/>
        <v>#DIV/0!</v>
      </c>
      <c r="N9" s="521"/>
      <c r="O9" s="913"/>
    </row>
    <row r="10" spans="1:20">
      <c r="B10" s="77"/>
      <c r="C10" s="78" t="s">
        <v>194</v>
      </c>
      <c r="D10" s="77" t="s">
        <v>245</v>
      </c>
      <c r="E10" s="523"/>
      <c r="H10" s="610" t="e">
        <f t="shared" si="0"/>
        <v>#DIV/0!</v>
      </c>
      <c r="J10" s="521"/>
      <c r="L10" s="913" t="e">
        <f t="shared" si="1"/>
        <v>#DIV/0!</v>
      </c>
      <c r="N10" s="521"/>
      <c r="O10" s="913"/>
    </row>
    <row r="11" spans="1:20">
      <c r="B11" s="77"/>
      <c r="C11" s="78" t="s">
        <v>195</v>
      </c>
      <c r="D11" s="77" t="s">
        <v>246</v>
      </c>
      <c r="E11" s="524">
        <v>0</v>
      </c>
      <c r="H11" s="610" t="e">
        <f t="shared" si="0"/>
        <v>#DIV/0!</v>
      </c>
      <c r="J11" s="521"/>
      <c r="L11" s="913" t="e">
        <f t="shared" si="1"/>
        <v>#DIV/0!</v>
      </c>
      <c r="N11" s="521"/>
      <c r="O11" s="913"/>
    </row>
    <row r="12" spans="1:20">
      <c r="B12" s="77"/>
      <c r="C12" s="78" t="s">
        <v>196</v>
      </c>
      <c r="D12" s="77"/>
      <c r="H12" s="610" t="e">
        <f t="shared" si="0"/>
        <v>#DIV/0!</v>
      </c>
      <c r="J12" s="521"/>
      <c r="L12" s="913" t="e">
        <f t="shared" si="1"/>
        <v>#DIV/0!</v>
      </c>
      <c r="N12" s="521"/>
      <c r="O12" s="913"/>
      <c r="S12" s="247"/>
    </row>
    <row r="13" spans="1:20">
      <c r="B13" s="77"/>
      <c r="C13" s="78" t="s">
        <v>197</v>
      </c>
      <c r="D13" s="77" t="s">
        <v>245</v>
      </c>
      <c r="E13" s="523"/>
      <c r="H13" s="610" t="e">
        <f t="shared" si="0"/>
        <v>#DIV/0!</v>
      </c>
      <c r="J13" s="521"/>
      <c r="L13" s="913" t="e">
        <f t="shared" si="1"/>
        <v>#DIV/0!</v>
      </c>
      <c r="N13" s="521"/>
      <c r="O13" s="913"/>
    </row>
    <row r="14" spans="1:20">
      <c r="B14" s="77"/>
      <c r="C14" s="78" t="s">
        <v>198</v>
      </c>
      <c r="D14" s="77"/>
      <c r="H14" s="610" t="e">
        <f t="shared" si="0"/>
        <v>#DIV/0!</v>
      </c>
      <c r="J14" s="521"/>
      <c r="L14" s="913" t="e">
        <f t="shared" si="1"/>
        <v>#DIV/0!</v>
      </c>
      <c r="N14" s="521"/>
      <c r="O14" s="913"/>
    </row>
    <row r="15" spans="1:20">
      <c r="B15" s="77"/>
      <c r="C15" s="78" t="s">
        <v>199</v>
      </c>
      <c r="D15" s="77"/>
      <c r="H15" s="610" t="e">
        <f t="shared" si="0"/>
        <v>#DIV/0!</v>
      </c>
      <c r="J15" s="521"/>
      <c r="L15" s="913" t="e">
        <f t="shared" si="1"/>
        <v>#DIV/0!</v>
      </c>
      <c r="N15" s="521"/>
      <c r="O15" s="913"/>
    </row>
    <row r="16" spans="1:20">
      <c r="B16" s="77"/>
      <c r="C16" s="78" t="s">
        <v>200</v>
      </c>
      <c r="D16" s="77"/>
      <c r="H16" s="610" t="e">
        <f t="shared" si="0"/>
        <v>#DIV/0!</v>
      </c>
      <c r="J16" s="521"/>
      <c r="L16" s="913" t="e">
        <f t="shared" si="1"/>
        <v>#DIV/0!</v>
      </c>
      <c r="N16" s="521"/>
      <c r="O16" s="913"/>
    </row>
    <row r="17" spans="2:16">
      <c r="B17" s="77"/>
      <c r="C17" s="78" t="s">
        <v>201</v>
      </c>
      <c r="D17" s="77"/>
      <c r="H17" s="610" t="e">
        <f t="shared" si="0"/>
        <v>#DIV/0!</v>
      </c>
      <c r="J17" s="521"/>
      <c r="L17" s="913" t="e">
        <f t="shared" si="1"/>
        <v>#DIV/0!</v>
      </c>
      <c r="N17" s="521"/>
      <c r="O17" s="913"/>
    </row>
    <row r="18" spans="2:16">
      <c r="B18" s="77"/>
      <c r="C18" s="78" t="s">
        <v>202</v>
      </c>
      <c r="D18" s="77"/>
      <c r="H18" s="610" t="e">
        <f t="shared" si="0"/>
        <v>#DIV/0!</v>
      </c>
      <c r="J18" s="521"/>
      <c r="L18" s="913" t="e">
        <f t="shared" si="1"/>
        <v>#DIV/0!</v>
      </c>
      <c r="N18" s="521"/>
      <c r="O18" s="913"/>
    </row>
    <row r="19" spans="2:16">
      <c r="B19" s="77"/>
      <c r="C19" s="80" t="s">
        <v>203</v>
      </c>
      <c r="D19" s="1117"/>
      <c r="E19" s="1117"/>
      <c r="F19" s="1117"/>
      <c r="H19" s="610" t="e">
        <f t="shared" si="0"/>
        <v>#DIV/0!</v>
      </c>
      <c r="J19" s="521"/>
      <c r="L19" s="913" t="e">
        <f t="shared" si="1"/>
        <v>#DIV/0!</v>
      </c>
      <c r="N19" s="521"/>
      <c r="O19" s="913"/>
    </row>
    <row r="20" spans="2:16" ht="15.75" thickBot="1">
      <c r="B20" s="77"/>
      <c r="C20" s="80" t="s">
        <v>203</v>
      </c>
      <c r="D20" s="1116"/>
      <c r="E20" s="1116"/>
      <c r="F20" s="1116"/>
      <c r="H20" s="611" t="e">
        <f t="shared" si="0"/>
        <v>#DIV/0!</v>
      </c>
      <c r="J20" s="649"/>
      <c r="L20" s="913" t="e">
        <f t="shared" si="1"/>
        <v>#DIV/0!</v>
      </c>
      <c r="N20" s="649"/>
      <c r="O20" s="914"/>
    </row>
    <row r="21" spans="2:16">
      <c r="B21" s="76"/>
      <c r="C21" s="76"/>
      <c r="D21" s="76" t="s">
        <v>204</v>
      </c>
      <c r="H21" s="610" t="e">
        <f t="shared" si="0"/>
        <v>#DIV/0!</v>
      </c>
      <c r="J21" s="308">
        <f>ROUND(SUM(J7:J20),0)</f>
        <v>0</v>
      </c>
      <c r="L21" s="913" t="e">
        <f t="shared" si="1"/>
        <v>#DIV/0!</v>
      </c>
      <c r="N21" s="308">
        <f>SUM(N7:N20)</f>
        <v>0</v>
      </c>
      <c r="O21" s="918">
        <f>J21+N21</f>
        <v>0</v>
      </c>
    </row>
    <row r="22" spans="2:16" ht="10.9" customHeight="1">
      <c r="B22" s="77"/>
      <c r="C22" s="77"/>
      <c r="D22" s="77"/>
      <c r="H22" s="610"/>
      <c r="O22" s="916"/>
    </row>
    <row r="23" spans="2:16">
      <c r="B23" s="76" t="s">
        <v>205</v>
      </c>
      <c r="C23" s="77"/>
      <c r="D23" s="77"/>
      <c r="H23" s="610"/>
      <c r="O23" s="916"/>
    </row>
    <row r="24" spans="2:16">
      <c r="B24" s="77"/>
      <c r="C24" s="78" t="s">
        <v>206</v>
      </c>
      <c r="D24" s="77"/>
      <c r="H24" s="610" t="e">
        <f t="shared" ref="H24:H30" si="2">ROUND(J24/$T$7,0)</f>
        <v>#DIV/0!</v>
      </c>
      <c r="J24" s="521"/>
      <c r="L24" s="913" t="e">
        <f t="shared" ref="L24:L30" si="3">N24/$T$8</f>
        <v>#DIV/0!</v>
      </c>
      <c r="N24" s="521"/>
      <c r="O24" s="913"/>
    </row>
    <row r="25" spans="2:16">
      <c r="B25" s="77"/>
      <c r="C25" s="78" t="s">
        <v>207</v>
      </c>
      <c r="D25" s="77"/>
      <c r="H25" s="610" t="e">
        <f t="shared" si="2"/>
        <v>#DIV/0!</v>
      </c>
      <c r="J25" s="521"/>
      <c r="L25" s="913" t="e">
        <f t="shared" si="3"/>
        <v>#DIV/0!</v>
      </c>
      <c r="N25" s="521"/>
      <c r="O25" s="913"/>
      <c r="P25" s="1118" t="s">
        <v>1295</v>
      </c>
    </row>
    <row r="26" spans="2:16">
      <c r="B26" s="77"/>
      <c r="C26" s="78" t="s">
        <v>208</v>
      </c>
      <c r="D26" s="77"/>
      <c r="H26" s="610" t="e">
        <f t="shared" si="2"/>
        <v>#DIV/0!</v>
      </c>
      <c r="J26" s="521"/>
      <c r="L26" s="913" t="e">
        <f t="shared" si="3"/>
        <v>#DIV/0!</v>
      </c>
      <c r="N26" s="521"/>
      <c r="O26" s="913"/>
      <c r="P26" s="1118"/>
    </row>
    <row r="27" spans="2:16">
      <c r="B27" s="77"/>
      <c r="C27" s="78" t="s">
        <v>209</v>
      </c>
      <c r="D27" s="77"/>
      <c r="H27" s="610" t="e">
        <f t="shared" si="2"/>
        <v>#DIV/0!</v>
      </c>
      <c r="J27" s="521"/>
      <c r="L27" s="913" t="e">
        <f t="shared" si="3"/>
        <v>#DIV/0!</v>
      </c>
      <c r="N27" s="521"/>
      <c r="O27" s="913"/>
      <c r="P27" s="1118"/>
    </row>
    <row r="28" spans="2:16">
      <c r="B28" s="77"/>
      <c r="C28" s="80" t="s">
        <v>210</v>
      </c>
      <c r="D28" s="1117"/>
      <c r="E28" s="1117"/>
      <c r="F28" s="1117"/>
      <c r="H28" s="610" t="e">
        <f t="shared" si="2"/>
        <v>#DIV/0!</v>
      </c>
      <c r="J28" s="521"/>
      <c r="L28" s="913" t="e">
        <f t="shared" si="3"/>
        <v>#DIV/0!</v>
      </c>
      <c r="N28" s="521"/>
      <c r="O28" s="913"/>
    </row>
    <row r="29" spans="2:16" ht="15.75" thickBot="1">
      <c r="B29" s="77"/>
      <c r="C29" s="80" t="s">
        <v>210</v>
      </c>
      <c r="D29" s="1116"/>
      <c r="E29" s="1116"/>
      <c r="F29" s="1116"/>
      <c r="H29" s="611" t="e">
        <f t="shared" si="2"/>
        <v>#DIV/0!</v>
      </c>
      <c r="J29" s="522"/>
      <c r="L29" s="913" t="e">
        <f t="shared" si="3"/>
        <v>#DIV/0!</v>
      </c>
      <c r="N29" s="522"/>
      <c r="O29" s="913"/>
    </row>
    <row r="30" spans="2:16">
      <c r="B30" s="77"/>
      <c r="C30" s="77"/>
      <c r="D30" s="76" t="s">
        <v>211</v>
      </c>
      <c r="H30" s="610" t="e">
        <f t="shared" si="2"/>
        <v>#DIV/0!</v>
      </c>
      <c r="J30" s="308">
        <f>ROUND(SUM(J24:J29),0)</f>
        <v>0</v>
      </c>
      <c r="L30" s="913" t="e">
        <f t="shared" si="3"/>
        <v>#DIV/0!</v>
      </c>
      <c r="N30" s="308">
        <f>SUM(N24:N29)</f>
        <v>0</v>
      </c>
      <c r="O30" s="918">
        <f>J30+N30</f>
        <v>0</v>
      </c>
    </row>
    <row r="31" spans="2:16" ht="10.9" customHeight="1">
      <c r="B31" s="77"/>
      <c r="C31" s="77"/>
      <c r="D31" s="77"/>
      <c r="H31" s="610"/>
      <c r="O31" s="916"/>
    </row>
    <row r="32" spans="2:16">
      <c r="B32" s="76" t="s">
        <v>212</v>
      </c>
      <c r="C32" s="77"/>
      <c r="D32" s="77"/>
      <c r="H32" s="610"/>
      <c r="O32" s="916"/>
    </row>
    <row r="33" spans="2:15">
      <c r="B33" s="77"/>
      <c r="C33" s="78" t="s">
        <v>213</v>
      </c>
      <c r="D33" s="77"/>
      <c r="H33" s="610" t="e">
        <f t="shared" ref="H33:H53" si="4">ROUND(J33/$T$7,0)</f>
        <v>#DIV/0!</v>
      </c>
      <c r="J33" s="521"/>
      <c r="L33" s="913" t="e">
        <f t="shared" ref="L33:L53" si="5">N33/$T$8</f>
        <v>#DIV/0!</v>
      </c>
      <c r="N33" s="521"/>
      <c r="O33" s="913"/>
    </row>
    <row r="34" spans="2:15">
      <c r="B34" s="77"/>
      <c r="C34" s="78" t="s">
        <v>214</v>
      </c>
      <c r="D34" s="77"/>
      <c r="H34" s="610" t="e">
        <f t="shared" si="4"/>
        <v>#DIV/0!</v>
      </c>
      <c r="J34" s="521"/>
      <c r="L34" s="913" t="e">
        <f t="shared" si="5"/>
        <v>#DIV/0!</v>
      </c>
      <c r="N34" s="521"/>
      <c r="O34" s="913"/>
    </row>
    <row r="35" spans="2:15">
      <c r="B35" s="77"/>
      <c r="C35" s="78" t="s">
        <v>215</v>
      </c>
      <c r="D35" s="77"/>
      <c r="H35" s="610" t="e">
        <f t="shared" si="4"/>
        <v>#DIV/0!</v>
      </c>
      <c r="J35" s="521"/>
      <c r="L35" s="913" t="e">
        <f t="shared" si="5"/>
        <v>#DIV/0!</v>
      </c>
      <c r="N35" s="521"/>
      <c r="O35" s="913"/>
    </row>
    <row r="36" spans="2:15">
      <c r="B36" s="77"/>
      <c r="C36" s="78" t="s">
        <v>216</v>
      </c>
      <c r="D36" s="77"/>
      <c r="H36" s="610" t="e">
        <f t="shared" si="4"/>
        <v>#DIV/0!</v>
      </c>
      <c r="J36" s="521"/>
      <c r="L36" s="913" t="e">
        <f t="shared" si="5"/>
        <v>#DIV/0!</v>
      </c>
      <c r="N36" s="521"/>
      <c r="O36" s="913"/>
    </row>
    <row r="37" spans="2:15">
      <c r="B37" s="77"/>
      <c r="C37" s="78" t="s">
        <v>136</v>
      </c>
      <c r="D37" s="77"/>
      <c r="H37" s="610" t="e">
        <f t="shared" si="4"/>
        <v>#DIV/0!</v>
      </c>
      <c r="J37" s="521"/>
      <c r="L37" s="913" t="e">
        <f t="shared" si="5"/>
        <v>#DIV/0!</v>
      </c>
      <c r="N37" s="521"/>
      <c r="O37" s="913"/>
    </row>
    <row r="38" spans="2:15">
      <c r="B38" s="77"/>
      <c r="C38" s="78" t="s">
        <v>217</v>
      </c>
      <c r="D38" s="77"/>
      <c r="H38" s="610" t="e">
        <f t="shared" si="4"/>
        <v>#DIV/0!</v>
      </c>
      <c r="J38" s="521"/>
      <c r="L38" s="913" t="e">
        <f t="shared" si="5"/>
        <v>#DIV/0!</v>
      </c>
      <c r="N38" s="521"/>
      <c r="O38" s="913"/>
    </row>
    <row r="39" spans="2:15">
      <c r="B39" s="77"/>
      <c r="C39" s="78" t="s">
        <v>218</v>
      </c>
      <c r="D39" s="77"/>
      <c r="H39" s="610" t="e">
        <f t="shared" si="4"/>
        <v>#DIV/0!</v>
      </c>
      <c r="J39" s="521"/>
      <c r="L39" s="913" t="e">
        <f t="shared" si="5"/>
        <v>#DIV/0!</v>
      </c>
      <c r="N39" s="521"/>
      <c r="O39" s="913"/>
    </row>
    <row r="40" spans="2:15">
      <c r="B40" s="77"/>
      <c r="C40" s="78" t="s">
        <v>219</v>
      </c>
      <c r="D40" s="77"/>
      <c r="H40" s="610" t="e">
        <f t="shared" si="4"/>
        <v>#DIV/0!</v>
      </c>
      <c r="J40" s="521"/>
      <c r="L40" s="913" t="e">
        <f t="shared" si="5"/>
        <v>#DIV/0!</v>
      </c>
      <c r="N40" s="521"/>
      <c r="O40" s="913"/>
    </row>
    <row r="41" spans="2:15">
      <c r="B41" s="77"/>
      <c r="C41" s="78" t="s">
        <v>220</v>
      </c>
      <c r="D41" s="77"/>
      <c r="H41" s="610" t="e">
        <f t="shared" si="4"/>
        <v>#DIV/0!</v>
      </c>
      <c r="J41" s="521"/>
      <c r="L41" s="913" t="e">
        <f t="shared" si="5"/>
        <v>#DIV/0!</v>
      </c>
      <c r="N41" s="521"/>
      <c r="O41" s="913"/>
    </row>
    <row r="42" spans="2:15">
      <c r="B42" s="77"/>
      <c r="C42" s="78" t="s">
        <v>221</v>
      </c>
      <c r="D42" s="77"/>
      <c r="H42" s="610" t="e">
        <f t="shared" si="4"/>
        <v>#DIV/0!</v>
      </c>
      <c r="J42" s="521"/>
      <c r="L42" s="913" t="e">
        <f t="shared" si="5"/>
        <v>#DIV/0!</v>
      </c>
      <c r="N42" s="521"/>
      <c r="O42" s="913"/>
    </row>
    <row r="43" spans="2:15">
      <c r="B43" s="77"/>
      <c r="C43" s="78" t="s">
        <v>222</v>
      </c>
      <c r="D43" s="77"/>
      <c r="H43" s="610" t="e">
        <f t="shared" si="4"/>
        <v>#DIV/0!</v>
      </c>
      <c r="J43" s="521"/>
      <c r="L43" s="913" t="e">
        <f t="shared" si="5"/>
        <v>#DIV/0!</v>
      </c>
      <c r="N43" s="521"/>
      <c r="O43" s="913"/>
    </row>
    <row r="44" spans="2:15">
      <c r="B44" s="77"/>
      <c r="C44" s="78" t="s">
        <v>223</v>
      </c>
      <c r="D44" s="77"/>
      <c r="H44" s="610" t="e">
        <f t="shared" si="4"/>
        <v>#DIV/0!</v>
      </c>
      <c r="J44" s="521"/>
      <c r="L44" s="913" t="e">
        <f t="shared" si="5"/>
        <v>#DIV/0!</v>
      </c>
      <c r="N44" s="521"/>
      <c r="O44" s="913"/>
    </row>
    <row r="45" spans="2:15">
      <c r="B45" s="77"/>
      <c r="C45" s="78" t="s">
        <v>224</v>
      </c>
      <c r="D45" s="77"/>
      <c r="H45" s="610" t="e">
        <f t="shared" si="4"/>
        <v>#DIV/0!</v>
      </c>
      <c r="J45" s="521"/>
      <c r="L45" s="913" t="e">
        <f t="shared" si="5"/>
        <v>#DIV/0!</v>
      </c>
      <c r="N45" s="521"/>
      <c r="O45" s="913"/>
    </row>
    <row r="46" spans="2:15">
      <c r="B46" s="77"/>
      <c r="C46" s="78" t="s">
        <v>225</v>
      </c>
      <c r="D46" s="77"/>
      <c r="H46" s="610" t="e">
        <f t="shared" si="4"/>
        <v>#DIV/0!</v>
      </c>
      <c r="J46" s="521"/>
      <c r="L46" s="913" t="e">
        <f t="shared" si="5"/>
        <v>#DIV/0!</v>
      </c>
      <c r="N46" s="521"/>
      <c r="O46" s="913"/>
    </row>
    <row r="47" spans="2:15">
      <c r="B47" s="77"/>
      <c r="C47" s="78" t="s">
        <v>226</v>
      </c>
      <c r="D47" s="77"/>
      <c r="H47" s="610" t="e">
        <f t="shared" si="4"/>
        <v>#DIV/0!</v>
      </c>
      <c r="J47" s="521"/>
      <c r="L47" s="913" t="e">
        <f t="shared" si="5"/>
        <v>#DIV/0!</v>
      </c>
      <c r="N47" s="521"/>
      <c r="O47" s="913"/>
    </row>
    <row r="48" spans="2:15">
      <c r="B48" s="77"/>
      <c r="C48" s="78" t="s">
        <v>227</v>
      </c>
      <c r="D48" s="77"/>
      <c r="H48" s="610" t="e">
        <f t="shared" si="4"/>
        <v>#DIV/0!</v>
      </c>
      <c r="J48" s="521"/>
      <c r="L48" s="913" t="e">
        <f t="shared" si="5"/>
        <v>#DIV/0!</v>
      </c>
      <c r="N48" s="521"/>
      <c r="O48" s="913"/>
    </row>
    <row r="49" spans="2:15">
      <c r="B49" s="77"/>
      <c r="C49" s="78" t="s">
        <v>228</v>
      </c>
      <c r="D49" s="77"/>
      <c r="H49" s="610" t="e">
        <f t="shared" si="4"/>
        <v>#DIV/0!</v>
      </c>
      <c r="J49" s="521"/>
      <c r="L49" s="913" t="e">
        <f t="shared" si="5"/>
        <v>#DIV/0!</v>
      </c>
      <c r="N49" s="521"/>
      <c r="O49" s="913"/>
    </row>
    <row r="50" spans="2:15">
      <c r="B50" s="77"/>
      <c r="C50" s="78" t="s">
        <v>229</v>
      </c>
      <c r="D50" s="77"/>
      <c r="H50" s="610" t="e">
        <f t="shared" si="4"/>
        <v>#DIV/0!</v>
      </c>
      <c r="J50" s="521"/>
      <c r="L50" s="913" t="e">
        <f t="shared" si="5"/>
        <v>#DIV/0!</v>
      </c>
      <c r="N50" s="521"/>
      <c r="O50" s="913"/>
    </row>
    <row r="51" spans="2:15">
      <c r="B51" s="77"/>
      <c r="C51" s="80" t="s">
        <v>247</v>
      </c>
      <c r="D51" s="1117"/>
      <c r="E51" s="1117"/>
      <c r="F51" s="1117"/>
      <c r="H51" s="610" t="e">
        <f t="shared" si="4"/>
        <v>#DIV/0!</v>
      </c>
      <c r="J51" s="521"/>
      <c r="L51" s="913" t="e">
        <f t="shared" si="5"/>
        <v>#DIV/0!</v>
      </c>
      <c r="N51" s="521"/>
      <c r="O51" s="913"/>
    </row>
    <row r="52" spans="2:15" ht="15.75" thickBot="1">
      <c r="B52" s="77"/>
      <c r="C52" s="80" t="s">
        <v>247</v>
      </c>
      <c r="D52" s="1116"/>
      <c r="E52" s="1116"/>
      <c r="F52" s="1116"/>
      <c r="H52" s="611" t="e">
        <f t="shared" si="4"/>
        <v>#DIV/0!</v>
      </c>
      <c r="J52" s="522"/>
      <c r="L52" s="913" t="e">
        <f t="shared" si="5"/>
        <v>#DIV/0!</v>
      </c>
      <c r="N52" s="522"/>
      <c r="O52" s="913"/>
    </row>
    <row r="53" spans="2:15">
      <c r="B53" s="77"/>
      <c r="C53" s="77"/>
      <c r="D53" s="76"/>
      <c r="G53" s="957" t="s">
        <v>230</v>
      </c>
      <c r="H53" s="610" t="e">
        <f t="shared" si="4"/>
        <v>#DIV/0!</v>
      </c>
      <c r="J53" s="308">
        <f>ROUND(SUM(J33:J52),0)</f>
        <v>0</v>
      </c>
      <c r="L53" s="913" t="e">
        <f t="shared" si="5"/>
        <v>#DIV/0!</v>
      </c>
      <c r="N53" s="308">
        <f>SUM(N33:N52)</f>
        <v>0</v>
      </c>
      <c r="O53" s="918">
        <f>J53+N53</f>
        <v>0</v>
      </c>
    </row>
    <row r="54" spans="2:15" ht="9.6" customHeight="1">
      <c r="B54" s="77"/>
      <c r="C54" s="77"/>
      <c r="D54" s="77"/>
      <c r="H54" s="610"/>
      <c r="O54" s="916"/>
    </row>
    <row r="55" spans="2:15">
      <c r="B55" s="76" t="s">
        <v>231</v>
      </c>
      <c r="C55" s="77"/>
      <c r="D55" s="77"/>
      <c r="H55" s="610"/>
      <c r="O55" s="916"/>
    </row>
    <row r="56" spans="2:15">
      <c r="B56" s="77"/>
      <c r="C56" s="78" t="s">
        <v>232</v>
      </c>
      <c r="D56" s="77"/>
      <c r="H56" s="610" t="e">
        <f t="shared" ref="H56:H65" si="6">ROUND(J56/$T$7,0)</f>
        <v>#DIV/0!</v>
      </c>
      <c r="J56" s="521"/>
      <c r="L56" s="913" t="e">
        <f t="shared" ref="L56:L65" si="7">N56/$T$8</f>
        <v>#DIV/0!</v>
      </c>
      <c r="N56" s="521"/>
      <c r="O56" s="913"/>
    </row>
    <row r="57" spans="2:15">
      <c r="B57" s="77"/>
      <c r="C57" s="78" t="s">
        <v>233</v>
      </c>
      <c r="D57" s="77"/>
      <c r="H57" s="610" t="e">
        <f t="shared" si="6"/>
        <v>#DIV/0!</v>
      </c>
      <c r="J57" s="521"/>
      <c r="L57" s="913" t="e">
        <f t="shared" si="7"/>
        <v>#DIV/0!</v>
      </c>
      <c r="N57" s="521"/>
      <c r="O57" s="913"/>
    </row>
    <row r="58" spans="2:15">
      <c r="B58" s="77"/>
      <c r="C58" s="78" t="s">
        <v>234</v>
      </c>
      <c r="D58" s="77"/>
      <c r="H58" s="610" t="e">
        <f t="shared" si="6"/>
        <v>#DIV/0!</v>
      </c>
      <c r="J58" s="521"/>
      <c r="L58" s="913" t="e">
        <f t="shared" si="7"/>
        <v>#DIV/0!</v>
      </c>
      <c r="N58" s="521"/>
      <c r="O58" s="913"/>
    </row>
    <row r="59" spans="2:15">
      <c r="B59" s="77"/>
      <c r="C59" s="78" t="s">
        <v>235</v>
      </c>
      <c r="D59" s="77"/>
      <c r="H59" s="610" t="e">
        <f t="shared" si="6"/>
        <v>#DIV/0!</v>
      </c>
      <c r="J59" s="521"/>
      <c r="L59" s="913" t="e">
        <f t="shared" si="7"/>
        <v>#DIV/0!</v>
      </c>
      <c r="N59" s="521"/>
      <c r="O59" s="913"/>
    </row>
    <row r="60" spans="2:15">
      <c r="B60" s="77"/>
      <c r="C60" s="78" t="s">
        <v>236</v>
      </c>
      <c r="D60" s="77"/>
      <c r="H60" s="610" t="e">
        <f t="shared" si="6"/>
        <v>#DIV/0!</v>
      </c>
      <c r="J60" s="521"/>
      <c r="L60" s="913" t="e">
        <f t="shared" si="7"/>
        <v>#DIV/0!</v>
      </c>
      <c r="N60" s="521"/>
      <c r="O60" s="913"/>
    </row>
    <row r="61" spans="2:15">
      <c r="B61" s="77"/>
      <c r="C61" s="78" t="s">
        <v>237</v>
      </c>
      <c r="D61" s="77"/>
      <c r="H61" s="610" t="e">
        <f t="shared" si="6"/>
        <v>#DIV/0!</v>
      </c>
      <c r="J61" s="521"/>
      <c r="L61" s="913" t="e">
        <f t="shared" si="7"/>
        <v>#DIV/0!</v>
      </c>
      <c r="N61" s="521"/>
      <c r="O61" s="913"/>
    </row>
    <row r="62" spans="2:15">
      <c r="B62" s="77"/>
      <c r="C62" s="78" t="s">
        <v>238</v>
      </c>
      <c r="D62" s="77"/>
      <c r="H62" s="610" t="e">
        <f t="shared" si="6"/>
        <v>#DIV/0!</v>
      </c>
      <c r="J62" s="521"/>
      <c r="L62" s="913" t="e">
        <f t="shared" si="7"/>
        <v>#DIV/0!</v>
      </c>
      <c r="N62" s="521"/>
      <c r="O62" s="913"/>
    </row>
    <row r="63" spans="2:15">
      <c r="B63" s="77"/>
      <c r="C63" s="80" t="s">
        <v>239</v>
      </c>
      <c r="D63" s="1117"/>
      <c r="E63" s="1117"/>
      <c r="F63" s="1117"/>
      <c r="H63" s="610" t="e">
        <f t="shared" si="6"/>
        <v>#DIV/0!</v>
      </c>
      <c r="J63" s="521"/>
      <c r="L63" s="913" t="e">
        <f t="shared" si="7"/>
        <v>#DIV/0!</v>
      </c>
      <c r="N63" s="521"/>
      <c r="O63" s="913"/>
    </row>
    <row r="64" spans="2:15" ht="15.75" thickBot="1">
      <c r="B64" s="77"/>
      <c r="C64" s="80" t="s">
        <v>239</v>
      </c>
      <c r="D64" s="1116"/>
      <c r="E64" s="1116"/>
      <c r="F64" s="1116"/>
      <c r="H64" s="611" t="e">
        <f t="shared" si="6"/>
        <v>#DIV/0!</v>
      </c>
      <c r="J64" s="522"/>
      <c r="L64" s="913" t="e">
        <f t="shared" si="7"/>
        <v>#DIV/0!</v>
      </c>
      <c r="N64" s="522"/>
      <c r="O64" s="913"/>
    </row>
    <row r="65" spans="2:15">
      <c r="B65" s="77"/>
      <c r="C65" s="77"/>
      <c r="D65" s="76" t="s">
        <v>240</v>
      </c>
      <c r="H65" s="610" t="e">
        <f t="shared" si="6"/>
        <v>#DIV/0!</v>
      </c>
      <c r="J65" s="308">
        <f>ROUND(SUM(J56:J64),0)</f>
        <v>0</v>
      </c>
      <c r="L65" s="913" t="e">
        <f t="shared" si="7"/>
        <v>#DIV/0!</v>
      </c>
      <c r="N65" s="308">
        <f>SUM(N56:N64)</f>
        <v>0</v>
      </c>
      <c r="O65" s="918">
        <f>J65+N65</f>
        <v>0</v>
      </c>
    </row>
    <row r="66" spans="2:15" ht="9.6" customHeight="1">
      <c r="B66" s="77"/>
      <c r="C66" s="77"/>
      <c r="D66" s="77"/>
      <c r="H66" s="610"/>
      <c r="O66" s="916"/>
    </row>
    <row r="67" spans="2:15">
      <c r="C67" s="76" t="s">
        <v>241</v>
      </c>
      <c r="D67" s="77"/>
      <c r="H67" s="610" t="e">
        <f t="shared" ref="H67" si="8">ROUND(J67/$T$7,0)</f>
        <v>#DIV/0!</v>
      </c>
      <c r="J67" s="308">
        <f>J65+J53+J30+J21</f>
        <v>0</v>
      </c>
      <c r="L67" s="913" t="e">
        <f t="shared" ref="L67" si="9">N67/$T$8</f>
        <v>#DIV/0!</v>
      </c>
      <c r="N67" s="308">
        <f>N65+N53+N30+N21</f>
        <v>0</v>
      </c>
      <c r="O67" s="915"/>
    </row>
    <row r="68" spans="2:15" ht="7.15" customHeight="1">
      <c r="B68" s="77"/>
      <c r="C68" s="77"/>
      <c r="D68" s="77"/>
      <c r="H68" s="610"/>
      <c r="O68" s="916"/>
    </row>
    <row r="69" spans="2:15">
      <c r="B69" s="77" t="s">
        <v>242</v>
      </c>
      <c r="C69" s="77"/>
      <c r="D69" s="77"/>
      <c r="H69" s="610"/>
      <c r="J69" s="521"/>
      <c r="L69" s="913"/>
      <c r="N69" s="521"/>
      <c r="O69" s="913"/>
    </row>
    <row r="70" spans="2:15">
      <c r="B70" s="77"/>
      <c r="C70" s="77"/>
      <c r="D70" s="77"/>
      <c r="H70" s="610"/>
      <c r="O70" s="916"/>
    </row>
    <row r="71" spans="2:15" ht="15.75" thickBot="1">
      <c r="B71" s="76" t="s">
        <v>243</v>
      </c>
      <c r="C71" s="77"/>
      <c r="D71" s="77"/>
      <c r="H71" s="610" t="e">
        <f t="shared" ref="H71" si="10">ROUND(J71/$T$7,0)</f>
        <v>#DIV/0!</v>
      </c>
      <c r="J71" s="82">
        <f>J67+J69</f>
        <v>0</v>
      </c>
      <c r="L71" s="917"/>
      <c r="N71" s="82">
        <f>N67+N69</f>
        <v>0</v>
      </c>
      <c r="O71" s="919">
        <f>J71+N71</f>
        <v>0</v>
      </c>
    </row>
    <row r="72" spans="2:15" ht="15.75" thickTop="1">
      <c r="O72" s="916"/>
    </row>
    <row r="73" spans="2:15">
      <c r="O73" s="916"/>
    </row>
    <row r="74" spans="2:15">
      <c r="O74" s="916"/>
    </row>
    <row r="75" spans="2:15">
      <c r="O75" s="916"/>
    </row>
    <row r="76" spans="2:15">
      <c r="O76" s="916"/>
    </row>
    <row r="77" spans="2:15">
      <c r="O77" s="916"/>
    </row>
    <row r="78" spans="2:15">
      <c r="O78" s="916"/>
    </row>
    <row r="79" spans="2:15">
      <c r="O79" s="916"/>
    </row>
    <row r="80" spans="2:15">
      <c r="O80" s="916"/>
    </row>
    <row r="81" spans="15:15">
      <c r="O81" s="916"/>
    </row>
    <row r="82" spans="15:15">
      <c r="O82" s="916"/>
    </row>
    <row r="83" spans="15:15">
      <c r="O83" s="916"/>
    </row>
    <row r="84" spans="15:15">
      <c r="O84" s="916"/>
    </row>
    <row r="85" spans="15:15">
      <c r="O85" s="916"/>
    </row>
    <row r="86" spans="15:15">
      <c r="O86" s="916"/>
    </row>
    <row r="87" spans="15:15">
      <c r="O87" s="916"/>
    </row>
    <row r="88" spans="15:15">
      <c r="O88" s="916"/>
    </row>
    <row r="89" spans="15:15">
      <c r="O89" s="916"/>
    </row>
    <row r="90" spans="15:15">
      <c r="O90" s="916"/>
    </row>
    <row r="91" spans="15:15">
      <c r="O91" s="916"/>
    </row>
    <row r="92" spans="15:15">
      <c r="O92" s="916"/>
    </row>
    <row r="93" spans="15:15">
      <c r="O93" s="916"/>
    </row>
    <row r="94" spans="15:15">
      <c r="O94" s="916"/>
    </row>
    <row r="95" spans="15:15">
      <c r="O95" s="916"/>
    </row>
    <row r="96" spans="15:15">
      <c r="O96" s="916"/>
    </row>
    <row r="97" spans="15:15">
      <c r="O97" s="916"/>
    </row>
    <row r="98" spans="15:15">
      <c r="O98" s="916"/>
    </row>
    <row r="99" spans="15:15">
      <c r="O99" s="916"/>
    </row>
    <row r="100" spans="15:15">
      <c r="O100" s="916"/>
    </row>
  </sheetData>
  <sheetProtection algorithmName="SHA-512" hashValue="CBi85iV9urXJWNkCrTiG5MBw9W007CP3vxYB3daOazLjvg2UryD+C58byhOzZurKVAZ5JZI1dbTn5OG6p/yWTQ==" saltValue="tGB6SgaYxdyI0MuG1GmKMA==" spinCount="100000" sheet="1" objects="1" scenarios="1" autoFilter="0"/>
  <mergeCells count="12">
    <mergeCell ref="D64:F64"/>
    <mergeCell ref="P25:P27"/>
    <mergeCell ref="D19:F19"/>
    <mergeCell ref="D20:F20"/>
    <mergeCell ref="D28:F28"/>
    <mergeCell ref="D29:F29"/>
    <mergeCell ref="D51:F51"/>
    <mergeCell ref="J5:J6"/>
    <mergeCell ref="N5:N6"/>
    <mergeCell ref="L5:L6"/>
    <mergeCell ref="D52:F52"/>
    <mergeCell ref="D63:F63"/>
  </mergeCells>
  <dataValidations count="2">
    <dataValidation type="whole" errorStyle="warning" allowBlank="1" showInputMessage="1" showErrorMessage="1" errorTitle="Whole Numbers Only" error="Use Whole Numbers only to ensure totals match what is seen on the DCA. " sqref="N33:O52 N56:O64 N8:O20 N69:O69 J56:J64 J33:J52 J24:J29 J8:J20 J69 L69 N24:O29">
      <formula1>0</formula1>
      <formula2>200000000</formula2>
    </dataValidation>
    <dataValidation type="whole" errorStyle="warning" allowBlank="1" showInputMessage="1" showErrorMessage="1" errorTitle="Whole Numbers Only" error="Use WHOLE NUMBERS only to ensure totals match what is seen on the DCA. " sqref="J7 L33:L53 N7:O7 L24:L30 L7:L21 L56:L65 L67">
      <formula1>0</formula1>
      <formula2>200000000</formula2>
    </dataValidation>
  </dataValidations>
  <pageMargins left="0.7" right="0.7" top="0.25" bottom="0.5" header="0.3" footer="0.3"/>
  <pageSetup scale="66" fitToHeight="2" orientation="portrait" r:id="rId1"/>
  <headerFooter>
    <oddFooter>&amp;L&amp;9&amp;F&amp;R&amp;9&amp;A, Page &amp;P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144"/>
  <sheetViews>
    <sheetView zoomScale="110" zoomScaleNormal="110" workbookViewId="0">
      <selection activeCell="C7" sqref="C7"/>
    </sheetView>
  </sheetViews>
  <sheetFormatPr defaultRowHeight="15"/>
  <cols>
    <col min="1" max="1" width="3.5703125" style="74" customWidth="1"/>
    <col min="2" max="2" width="3.28515625" customWidth="1"/>
    <col min="3" max="3" width="33.5703125" style="30" customWidth="1"/>
    <col min="4" max="4" width="19.28515625" customWidth="1"/>
    <col min="5" max="5" width="11.5703125" customWidth="1"/>
    <col min="6" max="6" width="13.28515625" style="30" customWidth="1"/>
    <col min="7" max="7" width="5.5703125" customWidth="1"/>
    <col min="8" max="8" width="10.28515625" customWidth="1"/>
    <col min="9" max="9" width="45.28515625" customWidth="1"/>
    <col min="10" max="10" width="2.140625" style="60" customWidth="1"/>
    <col min="11" max="11" width="22.7109375" hidden="1" customWidth="1"/>
    <col min="12" max="12" width="7" style="71" hidden="1" customWidth="1"/>
    <col min="13" max="13" width="2" style="60" customWidth="1"/>
    <col min="14" max="15" width="9.140625" style="86"/>
    <col min="16" max="16" width="8.85546875" customWidth="1"/>
  </cols>
  <sheetData>
    <row r="1" spans="1:15">
      <c r="A1" s="10" t="str">
        <f>'DEV Info'!A1</f>
        <v>Virginia Housing Rental Housing Loan Application - MIXED USE</v>
      </c>
      <c r="L1"/>
    </row>
    <row r="2" spans="1:15" ht="3.6" customHeight="1" thickBot="1">
      <c r="A2" s="288"/>
      <c r="B2" s="1"/>
      <c r="C2" s="13"/>
      <c r="D2" s="1"/>
      <c r="E2" s="1"/>
      <c r="F2" s="13"/>
      <c r="L2"/>
    </row>
    <row r="3" spans="1:15" ht="10.15" customHeight="1">
      <c r="L3"/>
    </row>
    <row r="4" spans="1:15" ht="18.75">
      <c r="A4" s="289" t="s">
        <v>332</v>
      </c>
      <c r="B4" s="34" t="s">
        <v>253</v>
      </c>
      <c r="F4" s="338" t="s">
        <v>809</v>
      </c>
      <c r="K4" s="71" t="s">
        <v>248</v>
      </c>
      <c r="L4"/>
    </row>
    <row r="5" spans="1:15" ht="6.6" customHeight="1">
      <c r="G5" s="59"/>
      <c r="L5"/>
    </row>
    <row r="6" spans="1:15" s="104" customFormat="1" ht="15" customHeight="1">
      <c r="A6" s="287"/>
      <c r="B6" s="245" t="s">
        <v>1341</v>
      </c>
      <c r="C6" s="316"/>
      <c r="D6" s="316"/>
      <c r="E6" s="316"/>
      <c r="F6" s="573"/>
      <c r="J6" s="60"/>
      <c r="L6" s="104" t="s">
        <v>3328</v>
      </c>
      <c r="M6" s="60"/>
      <c r="N6" s="86"/>
      <c r="O6" s="316"/>
    </row>
    <row r="7" spans="1:15" s="104" customFormat="1" ht="15" customHeight="1">
      <c r="A7" s="287">
        <v>1</v>
      </c>
      <c r="B7" s="245"/>
      <c r="C7" s="851" t="s">
        <v>1342</v>
      </c>
      <c r="D7" s="851"/>
      <c r="E7" s="233"/>
      <c r="F7" s="574"/>
      <c r="H7" s="1121" t="s">
        <v>3355</v>
      </c>
      <c r="I7" s="1121"/>
      <c r="J7" s="60"/>
      <c r="M7" s="60"/>
      <c r="N7" s="86"/>
      <c r="O7" s="316"/>
    </row>
    <row r="8" spans="1:15" s="104" customFormat="1" ht="15" customHeight="1">
      <c r="A8" s="287">
        <v>2</v>
      </c>
      <c r="B8" s="245"/>
      <c r="C8" s="851" t="s">
        <v>3333</v>
      </c>
      <c r="D8" s="851"/>
      <c r="E8" s="233"/>
      <c r="F8" s="574"/>
      <c r="H8" s="1121"/>
      <c r="I8" s="1121"/>
      <c r="J8" s="60"/>
      <c r="M8" s="60"/>
      <c r="N8" s="86"/>
      <c r="O8" s="316"/>
    </row>
    <row r="9" spans="1:15" s="32" customFormat="1" ht="15" customHeight="1">
      <c r="A9" s="287">
        <v>3</v>
      </c>
      <c r="B9" s="77"/>
      <c r="C9" s="852" t="s">
        <v>1300</v>
      </c>
      <c r="D9" s="853"/>
      <c r="E9" s="854"/>
      <c r="F9" s="855"/>
      <c r="J9" s="63"/>
      <c r="L9" s="104"/>
      <c r="M9" s="63"/>
      <c r="N9" s="316"/>
      <c r="O9" s="316"/>
    </row>
    <row r="10" spans="1:15" s="32" customFormat="1" ht="15" customHeight="1">
      <c r="A10" s="290"/>
      <c r="B10" s="77"/>
      <c r="C10" s="242" t="s">
        <v>254</v>
      </c>
      <c r="D10" s="77"/>
      <c r="F10" s="308">
        <f>SUM(F7:F9)</f>
        <v>0</v>
      </c>
      <c r="J10" s="63"/>
      <c r="L10" s="104"/>
      <c r="M10" s="63"/>
      <c r="N10" s="316"/>
      <c r="O10" s="316"/>
    </row>
    <row r="11" spans="1:15" s="32" customFormat="1" ht="15" customHeight="1">
      <c r="A11" s="290"/>
      <c r="B11" s="77"/>
      <c r="C11" s="242"/>
      <c r="D11" s="77"/>
      <c r="F11" s="30"/>
      <c r="J11" s="63"/>
      <c r="L11" s="104"/>
      <c r="M11" s="63"/>
      <c r="N11" s="316"/>
      <c r="O11" s="316"/>
    </row>
    <row r="12" spans="1:15" s="32" customFormat="1" ht="15" customHeight="1">
      <c r="A12" s="290">
        <v>1</v>
      </c>
      <c r="B12" s="77"/>
      <c r="C12" s="856" t="s">
        <v>1301</v>
      </c>
      <c r="D12" s="857"/>
      <c r="E12" s="233"/>
      <c r="F12" s="574"/>
      <c r="J12" s="63"/>
      <c r="K12" s="105" t="s">
        <v>249</v>
      </c>
      <c r="L12" s="106">
        <f>'DEV Info'!D27</f>
        <v>0</v>
      </c>
      <c r="M12" s="63"/>
      <c r="N12" s="316"/>
      <c r="O12" s="316"/>
    </row>
    <row r="13" spans="1:15" s="32" customFormat="1" ht="15" customHeight="1">
      <c r="A13" s="290">
        <v>2</v>
      </c>
      <c r="B13" s="77"/>
      <c r="C13" s="856" t="s">
        <v>1303</v>
      </c>
      <c r="D13" s="857"/>
      <c r="E13" s="233"/>
      <c r="F13" s="574"/>
      <c r="J13" s="63"/>
      <c r="K13" s="107"/>
      <c r="L13" s="108"/>
      <c r="M13" s="63"/>
      <c r="N13" s="316"/>
      <c r="O13" s="316"/>
    </row>
    <row r="14" spans="1:15" s="32" customFormat="1" ht="15" customHeight="1">
      <c r="A14" s="290">
        <v>3</v>
      </c>
      <c r="B14" s="77"/>
      <c r="C14" s="856" t="s">
        <v>1302</v>
      </c>
      <c r="D14" s="857"/>
      <c r="E14" s="233"/>
      <c r="F14" s="574"/>
      <c r="J14" s="63"/>
      <c r="L14" s="104"/>
      <c r="M14" s="63"/>
      <c r="N14" s="316"/>
      <c r="O14" s="316"/>
    </row>
    <row r="15" spans="1:15" s="32" customFormat="1" ht="15" customHeight="1">
      <c r="A15" s="290"/>
      <c r="B15" s="77"/>
      <c r="C15" s="243" t="s">
        <v>255</v>
      </c>
      <c r="D15" s="77"/>
      <c r="F15" s="308">
        <f>SUM(F12:F14)</f>
        <v>0</v>
      </c>
      <c r="J15" s="63"/>
      <c r="L15" s="104"/>
      <c r="M15" s="63"/>
      <c r="N15" s="316"/>
      <c r="O15" s="316"/>
    </row>
    <row r="16" spans="1:15" s="32" customFormat="1" ht="10.9" customHeight="1" thickBot="1">
      <c r="A16" s="290"/>
      <c r="B16" s="77"/>
      <c r="C16" s="88"/>
      <c r="D16" s="77"/>
      <c r="F16" s="30"/>
      <c r="J16" s="63"/>
      <c r="L16" s="104"/>
      <c r="M16" s="63"/>
      <c r="N16" s="316"/>
      <c r="O16" s="316"/>
    </row>
    <row r="17" spans="1:15" s="32" customFormat="1" ht="15" customHeight="1" thickTop="1">
      <c r="A17" s="290"/>
      <c r="B17" s="76"/>
      <c r="C17" s="244" t="s">
        <v>3226</v>
      </c>
      <c r="D17" s="110"/>
      <c r="E17" s="111"/>
      <c r="F17" s="575">
        <f>F10+F15</f>
        <v>0</v>
      </c>
      <c r="J17" s="63"/>
      <c r="L17" s="104"/>
      <c r="M17" s="63"/>
      <c r="N17" s="316"/>
      <c r="O17" s="316"/>
    </row>
    <row r="18" spans="1:15" s="32" customFormat="1" ht="9" customHeight="1">
      <c r="A18" s="290"/>
      <c r="B18" s="76"/>
      <c r="C18" s="244"/>
      <c r="D18" s="110"/>
      <c r="E18" s="111"/>
      <c r="F18" s="308"/>
      <c r="J18" s="63"/>
      <c r="L18" s="104"/>
      <c r="M18" s="63"/>
      <c r="N18" s="316"/>
      <c r="O18" s="316"/>
    </row>
    <row r="19" spans="1:15" s="32" customFormat="1" ht="15" customHeight="1">
      <c r="A19" s="290">
        <v>1</v>
      </c>
      <c r="B19" s="76"/>
      <c r="C19" s="856" t="s">
        <v>256</v>
      </c>
      <c r="D19" s="858" t="e">
        <f>F19/F17</f>
        <v>#DIV/0!</v>
      </c>
      <c r="E19" s="233"/>
      <c r="F19" s="574"/>
      <c r="J19" s="63"/>
      <c r="K19" s="32" t="s">
        <v>813</v>
      </c>
      <c r="L19" s="908">
        <f>F19+F20+F21</f>
        <v>0</v>
      </c>
      <c r="M19" s="63"/>
      <c r="N19" s="316"/>
      <c r="O19" s="316"/>
    </row>
    <row r="20" spans="1:15" s="32" customFormat="1" ht="15" customHeight="1">
      <c r="A20" s="290">
        <v>2</v>
      </c>
      <c r="B20" s="76"/>
      <c r="C20" s="852" t="s">
        <v>257</v>
      </c>
      <c r="D20" s="859" t="e">
        <f>F20/F17</f>
        <v>#DIV/0!</v>
      </c>
      <c r="E20" s="854"/>
      <c r="F20" s="855"/>
      <c r="J20" s="63"/>
      <c r="L20" s="908"/>
      <c r="M20" s="63"/>
      <c r="N20" s="316"/>
      <c r="O20" s="316"/>
    </row>
    <row r="21" spans="1:15" s="32" customFormat="1" ht="15" customHeight="1">
      <c r="A21" s="290">
        <v>3</v>
      </c>
      <c r="B21" s="76"/>
      <c r="C21" s="852" t="s">
        <v>258</v>
      </c>
      <c r="D21" s="859" t="e">
        <f>F21/F17</f>
        <v>#DIV/0!</v>
      </c>
      <c r="E21" s="854"/>
      <c r="F21" s="855"/>
      <c r="J21" s="63"/>
      <c r="L21" s="104"/>
      <c r="M21" s="63"/>
      <c r="N21" s="316"/>
      <c r="O21" s="316"/>
    </row>
    <row r="22" spans="1:15" s="32" customFormat="1" ht="15" customHeight="1">
      <c r="A22" s="290">
        <v>4</v>
      </c>
      <c r="B22" s="76"/>
      <c r="C22" s="852" t="s">
        <v>3263</v>
      </c>
      <c r="D22" s="859"/>
      <c r="E22" s="854"/>
      <c r="F22" s="855"/>
      <c r="J22" s="63"/>
      <c r="L22" s="104"/>
      <c r="M22" s="63"/>
      <c r="N22" s="316"/>
      <c r="O22" s="316"/>
    </row>
    <row r="23" spans="1:15" s="32" customFormat="1" ht="15" customHeight="1">
      <c r="A23" s="290">
        <v>5</v>
      </c>
      <c r="B23" s="76"/>
      <c r="C23" s="852" t="s">
        <v>3264</v>
      </c>
      <c r="D23" s="859"/>
      <c r="E23" s="854"/>
      <c r="F23" s="855"/>
      <c r="J23" s="63"/>
      <c r="L23" s="104"/>
      <c r="M23" s="63"/>
      <c r="N23" s="316"/>
      <c r="O23" s="316"/>
    </row>
    <row r="24" spans="1:15" s="32" customFormat="1" ht="9" customHeight="1">
      <c r="A24" s="290"/>
      <c r="B24" s="76"/>
      <c r="C24" s="243"/>
      <c r="D24" s="77"/>
      <c r="F24" s="308"/>
      <c r="J24" s="63"/>
      <c r="L24" s="104"/>
      <c r="M24" s="63"/>
      <c r="N24" s="316"/>
      <c r="O24" s="316"/>
    </row>
    <row r="25" spans="1:15" s="32" customFormat="1" ht="15" customHeight="1">
      <c r="A25" s="290"/>
      <c r="B25" s="76"/>
      <c r="C25" s="243" t="s">
        <v>808</v>
      </c>
      <c r="D25" s="77"/>
      <c r="F25" s="308">
        <f>F17+SUM(F19:F23)</f>
        <v>0</v>
      </c>
      <c r="J25" s="63"/>
      <c r="L25" s="104"/>
      <c r="M25" s="63"/>
      <c r="N25" s="316"/>
      <c r="O25" s="316"/>
    </row>
    <row r="26" spans="1:15" s="32" customFormat="1" ht="15" customHeight="1">
      <c r="A26" s="290"/>
      <c r="B26" s="76"/>
      <c r="C26" s="88"/>
      <c r="D26" s="77"/>
      <c r="F26" s="308"/>
      <c r="J26" s="63"/>
      <c r="L26" s="104"/>
      <c r="M26" s="63"/>
      <c r="N26" s="316"/>
      <c r="O26" s="316"/>
    </row>
    <row r="27" spans="1:15" s="32" customFormat="1" ht="15" customHeight="1">
      <c r="A27" s="290"/>
      <c r="B27" s="109"/>
      <c r="C27" s="244" t="s">
        <v>260</v>
      </c>
      <c r="D27" s="110"/>
      <c r="E27" s="111"/>
      <c r="F27" s="308"/>
      <c r="J27" s="63"/>
      <c r="L27" s="104"/>
      <c r="M27" s="63"/>
      <c r="N27" s="316"/>
      <c r="O27" s="316"/>
    </row>
    <row r="28" spans="1:15" s="32" customFormat="1" ht="15" customHeight="1">
      <c r="A28" s="287">
        <v>1</v>
      </c>
      <c r="B28" s="77"/>
      <c r="C28" s="856" t="s">
        <v>290</v>
      </c>
      <c r="D28" s="857"/>
      <c r="E28" s="233"/>
      <c r="F28" s="574"/>
      <c r="J28" s="63"/>
      <c r="L28" s="104"/>
      <c r="M28" s="63"/>
      <c r="N28" s="316"/>
      <c r="O28" s="316"/>
    </row>
    <row r="29" spans="1:15" s="32" customFormat="1" ht="15" customHeight="1">
      <c r="A29" s="287">
        <v>2</v>
      </c>
      <c r="B29" s="77"/>
      <c r="C29" s="852" t="s">
        <v>291</v>
      </c>
      <c r="D29" s="853"/>
      <c r="E29" s="854"/>
      <c r="F29" s="574"/>
      <c r="J29" s="63"/>
      <c r="L29" s="104"/>
      <c r="M29" s="63"/>
      <c r="N29" s="316"/>
      <c r="O29" s="316"/>
    </row>
    <row r="30" spans="1:15" s="32" customFormat="1" ht="15" customHeight="1">
      <c r="A30" s="287">
        <v>3</v>
      </c>
      <c r="B30" s="77"/>
      <c r="C30" s="852" t="s">
        <v>292</v>
      </c>
      <c r="D30" s="853"/>
      <c r="E30" s="854"/>
      <c r="F30" s="574"/>
      <c r="J30" s="63"/>
      <c r="L30" s="104"/>
      <c r="M30" s="63"/>
      <c r="N30" s="316"/>
      <c r="O30" s="316"/>
    </row>
    <row r="31" spans="1:15" s="32" customFormat="1" ht="15" customHeight="1">
      <c r="A31" s="287">
        <v>4</v>
      </c>
      <c r="B31" s="77"/>
      <c r="C31" s="852" t="s">
        <v>293</v>
      </c>
      <c r="D31" s="853"/>
      <c r="E31" s="854"/>
      <c r="F31" s="574"/>
      <c r="J31" s="63"/>
      <c r="L31" s="104"/>
      <c r="M31" s="63"/>
      <c r="N31" s="316"/>
      <c r="O31" s="316"/>
    </row>
    <row r="32" spans="1:15" s="32" customFormat="1" ht="15" customHeight="1">
      <c r="A32" s="287">
        <v>5</v>
      </c>
      <c r="C32" s="852" t="s">
        <v>294</v>
      </c>
      <c r="D32" s="853"/>
      <c r="E32" s="854"/>
      <c r="F32" s="574"/>
      <c r="J32" s="63"/>
      <c r="L32" s="104"/>
      <c r="M32" s="63"/>
      <c r="N32" s="316"/>
      <c r="O32" s="316"/>
    </row>
    <row r="33" spans="1:15" s="32" customFormat="1" ht="15" customHeight="1">
      <c r="A33" s="287">
        <v>6</v>
      </c>
      <c r="C33" s="852" t="s">
        <v>295</v>
      </c>
      <c r="D33" s="853"/>
      <c r="E33" s="854"/>
      <c r="F33" s="574"/>
      <c r="J33" s="63"/>
      <c r="L33" s="104"/>
      <c r="M33" s="63"/>
      <c r="N33" s="316"/>
      <c r="O33" s="316"/>
    </row>
    <row r="34" spans="1:15" s="32" customFormat="1" ht="15" customHeight="1">
      <c r="A34" s="287">
        <v>7</v>
      </c>
      <c r="B34" s="77"/>
      <c r="C34" s="852" t="s">
        <v>296</v>
      </c>
      <c r="D34" s="853"/>
      <c r="E34" s="854"/>
      <c r="F34" s="574"/>
      <c r="J34" s="63"/>
      <c r="L34" s="104"/>
      <c r="M34" s="63"/>
      <c r="N34" s="316"/>
      <c r="O34" s="316"/>
    </row>
    <row r="35" spans="1:15" s="32" customFormat="1" ht="15" customHeight="1">
      <c r="A35" s="287">
        <v>8</v>
      </c>
      <c r="C35" s="852" t="s">
        <v>297</v>
      </c>
      <c r="D35" s="853"/>
      <c r="E35" s="854"/>
      <c r="F35" s="574"/>
      <c r="J35" s="63"/>
      <c r="L35" s="104"/>
      <c r="M35" s="63"/>
      <c r="N35" s="316"/>
      <c r="O35" s="316"/>
    </row>
    <row r="36" spans="1:15" s="32" customFormat="1" ht="15" customHeight="1">
      <c r="A36" s="287">
        <v>9</v>
      </c>
      <c r="B36" s="77"/>
      <c r="C36" s="852" t="s">
        <v>879</v>
      </c>
      <c r="D36" s="853"/>
      <c r="E36" s="854"/>
      <c r="F36" s="574"/>
      <c r="J36" s="63"/>
      <c r="L36" s="104"/>
      <c r="M36" s="63"/>
      <c r="N36" s="316"/>
      <c r="O36" s="316"/>
    </row>
    <row r="37" spans="1:15" s="32" customFormat="1" ht="15" customHeight="1">
      <c r="A37" s="287">
        <v>10</v>
      </c>
      <c r="B37" s="76"/>
      <c r="C37" s="852" t="s">
        <v>268</v>
      </c>
      <c r="D37" s="853"/>
      <c r="E37" s="854"/>
      <c r="F37" s="574"/>
      <c r="J37" s="63"/>
      <c r="K37" s="32" t="s">
        <v>3334</v>
      </c>
      <c r="L37" s="104"/>
      <c r="M37" s="63"/>
      <c r="N37" s="316"/>
      <c r="O37" s="316"/>
    </row>
    <row r="38" spans="1:15" s="32" customFormat="1" ht="15" customHeight="1">
      <c r="A38" s="287">
        <v>11</v>
      </c>
      <c r="C38" s="852" t="s">
        <v>1344</v>
      </c>
      <c r="D38" s="1120" t="str">
        <f>K38</f>
        <v/>
      </c>
      <c r="E38" s="1120"/>
      <c r="F38" s="574"/>
      <c r="J38" s="63"/>
      <c r="K38" s="32" t="str">
        <f>IF(F38+F39=ROUND(Sources!F121,0),"","Warning:  Fees not equal to amount listed on Sources")</f>
        <v/>
      </c>
      <c r="L38" s="104"/>
      <c r="M38" s="63"/>
      <c r="N38" s="316"/>
      <c r="O38" s="316"/>
    </row>
    <row r="39" spans="1:15" s="32" customFormat="1" ht="15" customHeight="1">
      <c r="A39" s="287">
        <v>12</v>
      </c>
      <c r="C39" s="852" t="s">
        <v>1345</v>
      </c>
      <c r="D39" s="1120"/>
      <c r="E39" s="1120"/>
      <c r="F39" s="574"/>
      <c r="J39" s="63"/>
      <c r="L39" s="104"/>
      <c r="M39" s="63"/>
      <c r="N39" s="316"/>
      <c r="O39" s="316"/>
    </row>
    <row r="40" spans="1:15" s="32" customFormat="1" ht="15" customHeight="1">
      <c r="A40" s="287">
        <v>13</v>
      </c>
      <c r="C40" s="852" t="s">
        <v>298</v>
      </c>
      <c r="D40" s="853"/>
      <c r="E40" s="854"/>
      <c r="F40" s="574"/>
      <c r="J40" s="63"/>
      <c r="L40" s="104"/>
      <c r="M40" s="63"/>
      <c r="N40" s="316"/>
      <c r="O40" s="316"/>
    </row>
    <row r="41" spans="1:15" s="32" customFormat="1" ht="15" customHeight="1">
      <c r="A41" s="287">
        <v>14</v>
      </c>
      <c r="C41" s="852" t="s">
        <v>299</v>
      </c>
      <c r="D41" s="853"/>
      <c r="E41" s="854"/>
      <c r="F41" s="574"/>
      <c r="J41" s="63"/>
      <c r="L41" s="104"/>
      <c r="M41" s="63"/>
      <c r="N41" s="316"/>
      <c r="O41" s="316"/>
    </row>
    <row r="42" spans="1:15" s="32" customFormat="1" ht="15" customHeight="1">
      <c r="A42" s="287">
        <v>15</v>
      </c>
      <c r="C42" s="852" t="s">
        <v>198</v>
      </c>
      <c r="D42" s="853"/>
      <c r="E42" s="854"/>
      <c r="F42" s="574"/>
      <c r="J42" s="63"/>
      <c r="L42" s="104"/>
      <c r="M42" s="63"/>
      <c r="N42" s="316"/>
      <c r="O42" s="316"/>
    </row>
    <row r="43" spans="1:15" s="32" customFormat="1" ht="15" customHeight="1">
      <c r="A43" s="287">
        <v>16</v>
      </c>
      <c r="C43" s="852" t="s">
        <v>300</v>
      </c>
      <c r="D43" s="853"/>
      <c r="E43" s="854"/>
      <c r="F43" s="574"/>
      <c r="J43" s="63"/>
      <c r="L43" s="104"/>
      <c r="M43" s="63"/>
      <c r="N43" s="316"/>
      <c r="O43" s="316"/>
    </row>
    <row r="44" spans="1:15" s="32" customFormat="1" ht="15" customHeight="1">
      <c r="A44" s="287">
        <v>17</v>
      </c>
      <c r="C44" s="852" t="s">
        <v>301</v>
      </c>
      <c r="D44" s="853"/>
      <c r="E44" s="854"/>
      <c r="F44" s="574"/>
      <c r="J44" s="63"/>
      <c r="L44" s="104"/>
      <c r="M44" s="63"/>
      <c r="N44" s="316"/>
      <c r="O44" s="316"/>
    </row>
    <row r="45" spans="1:15" s="32" customFormat="1" ht="15" customHeight="1">
      <c r="A45" s="287">
        <v>18</v>
      </c>
      <c r="C45" s="852" t="s">
        <v>302</v>
      </c>
      <c r="D45" s="853"/>
      <c r="E45" s="854"/>
      <c r="F45" s="574"/>
      <c r="J45" s="63"/>
      <c r="L45" s="104"/>
      <c r="M45" s="63"/>
      <c r="N45" s="316"/>
      <c r="O45" s="316"/>
    </row>
    <row r="46" spans="1:15" s="32" customFormat="1" ht="15" customHeight="1">
      <c r="A46" s="287">
        <v>19</v>
      </c>
      <c r="C46" s="852" t="s">
        <v>303</v>
      </c>
      <c r="D46" s="853"/>
      <c r="E46" s="854"/>
      <c r="F46" s="574"/>
      <c r="J46" s="63"/>
      <c r="L46" s="104"/>
      <c r="M46" s="63"/>
      <c r="N46" s="316"/>
      <c r="O46" s="316"/>
    </row>
    <row r="47" spans="1:15" s="32" customFormat="1" ht="15" customHeight="1">
      <c r="A47" s="287">
        <v>20</v>
      </c>
      <c r="C47" s="852" t="s">
        <v>270</v>
      </c>
      <c r="D47" s="853"/>
      <c r="E47" s="854"/>
      <c r="F47" s="574"/>
      <c r="J47" s="63"/>
      <c r="L47" s="104"/>
      <c r="M47" s="63"/>
      <c r="N47" s="316"/>
      <c r="O47" s="316"/>
    </row>
    <row r="48" spans="1:15" s="32" customFormat="1">
      <c r="A48" s="287">
        <v>21</v>
      </c>
      <c r="C48" s="852" t="s">
        <v>304</v>
      </c>
      <c r="D48" s="853"/>
      <c r="E48" s="854"/>
      <c r="F48" s="574"/>
      <c r="I48" s="366"/>
      <c r="J48" s="63"/>
      <c r="L48" s="104"/>
      <c r="M48" s="63"/>
      <c r="N48" s="316"/>
      <c r="O48" s="316"/>
    </row>
    <row r="49" spans="1:15" s="32" customFormat="1">
      <c r="A49" s="287">
        <v>22</v>
      </c>
      <c r="C49" s="852" t="s">
        <v>261</v>
      </c>
      <c r="D49" s="853"/>
      <c r="E49" s="854"/>
      <c r="F49" s="574"/>
      <c r="I49" s="366"/>
      <c r="J49" s="63"/>
      <c r="L49" s="104"/>
      <c r="M49" s="63"/>
      <c r="N49" s="316"/>
      <c r="O49" s="316"/>
    </row>
    <row r="50" spans="1:15" s="32" customFormat="1">
      <c r="A50" s="287">
        <v>23</v>
      </c>
      <c r="C50" s="852" t="s">
        <v>262</v>
      </c>
      <c r="D50" s="853"/>
      <c r="E50" s="854"/>
      <c r="F50" s="574"/>
      <c r="J50" s="63"/>
      <c r="L50" s="104"/>
      <c r="M50" s="63"/>
      <c r="N50" s="316"/>
      <c r="O50" s="316"/>
    </row>
    <row r="51" spans="1:15" s="32" customFormat="1">
      <c r="A51" s="287">
        <v>24</v>
      </c>
      <c r="C51" s="852" t="s">
        <v>263</v>
      </c>
      <c r="D51" s="853"/>
      <c r="E51" s="854"/>
      <c r="F51" s="574"/>
      <c r="J51" s="63"/>
      <c r="L51" s="104"/>
      <c r="M51" s="63"/>
      <c r="N51" s="316"/>
      <c r="O51" s="316"/>
    </row>
    <row r="52" spans="1:15" s="32" customFormat="1">
      <c r="A52" s="287">
        <v>25</v>
      </c>
      <c r="C52" s="852" t="s">
        <v>265</v>
      </c>
      <c r="D52" s="853"/>
      <c r="E52" s="854"/>
      <c r="F52" s="574"/>
      <c r="J52" s="63"/>
      <c r="L52" s="104"/>
      <c r="M52" s="63"/>
      <c r="N52" s="316"/>
      <c r="O52" s="316"/>
    </row>
    <row r="53" spans="1:15" s="32" customFormat="1">
      <c r="A53" s="287">
        <v>26</v>
      </c>
      <c r="B53" s="77"/>
      <c r="C53" s="852" t="s">
        <v>1343</v>
      </c>
      <c r="D53" s="853"/>
      <c r="E53" s="854"/>
      <c r="F53" s="574"/>
      <c r="J53" s="63"/>
      <c r="L53" s="104"/>
      <c r="M53" s="63"/>
      <c r="N53" s="316"/>
      <c r="O53" s="316"/>
    </row>
    <row r="54" spans="1:15" s="32" customFormat="1">
      <c r="A54" s="287">
        <v>27</v>
      </c>
      <c r="C54" s="852" t="s">
        <v>266</v>
      </c>
      <c r="D54" s="853"/>
      <c r="E54" s="854"/>
      <c r="F54" s="574"/>
      <c r="I54" s="403"/>
      <c r="J54" s="63"/>
      <c r="L54" s="104"/>
      <c r="M54" s="63"/>
      <c r="N54" s="316"/>
      <c r="O54" s="316"/>
    </row>
    <row r="55" spans="1:15" s="32" customFormat="1">
      <c r="A55" s="287">
        <v>28</v>
      </c>
      <c r="C55" s="852" t="s">
        <v>267</v>
      </c>
      <c r="D55" s="853"/>
      <c r="E55" s="854"/>
      <c r="F55" s="855"/>
      <c r="J55" s="63"/>
      <c r="L55" s="104"/>
      <c r="M55" s="63"/>
      <c r="N55" s="316"/>
      <c r="O55" s="316"/>
    </row>
    <row r="56" spans="1:15" s="32" customFormat="1">
      <c r="A56" s="861">
        <v>29</v>
      </c>
      <c r="B56" s="110"/>
      <c r="C56" s="856" t="s">
        <v>1122</v>
      </c>
      <c r="D56" s="857"/>
      <c r="E56" s="233"/>
      <c r="F56" s="574"/>
      <c r="G56" s="111"/>
      <c r="J56" s="63"/>
      <c r="L56" s="104"/>
      <c r="M56" s="63"/>
      <c r="N56" s="316"/>
      <c r="O56" s="316"/>
    </row>
    <row r="57" spans="1:15" s="32" customFormat="1">
      <c r="A57" s="287">
        <v>30</v>
      </c>
      <c r="C57" s="852" t="s">
        <v>269</v>
      </c>
      <c r="D57" s="853"/>
      <c r="E57" s="854"/>
      <c r="F57" s="574"/>
      <c r="J57" s="63"/>
      <c r="L57" s="104"/>
      <c r="M57" s="63"/>
      <c r="N57" s="316"/>
      <c r="O57" s="316"/>
    </row>
    <row r="58" spans="1:15" s="32" customFormat="1">
      <c r="A58" s="287">
        <v>31</v>
      </c>
      <c r="B58" s="77"/>
      <c r="C58" s="852" t="s">
        <v>271</v>
      </c>
      <c r="D58" s="853"/>
      <c r="E58" s="854"/>
      <c r="F58" s="574"/>
      <c r="J58" s="63"/>
      <c r="L58" s="104"/>
      <c r="M58" s="63"/>
      <c r="N58" s="316"/>
      <c r="O58" s="316"/>
    </row>
    <row r="59" spans="1:15" s="32" customFormat="1">
      <c r="A59" s="287">
        <v>32</v>
      </c>
      <c r="B59" s="77"/>
      <c r="C59" s="852" t="s">
        <v>272</v>
      </c>
      <c r="D59" s="853"/>
      <c r="E59" s="854"/>
      <c r="F59" s="574"/>
      <c r="J59" s="63"/>
      <c r="L59" s="104"/>
      <c r="M59" s="63"/>
      <c r="N59" s="316"/>
      <c r="O59" s="316"/>
    </row>
    <row r="60" spans="1:15" s="32" customFormat="1">
      <c r="A60" s="287">
        <v>33</v>
      </c>
      <c r="B60" s="77"/>
      <c r="C60" s="852" t="s">
        <v>273</v>
      </c>
      <c r="D60" s="853"/>
      <c r="E60" s="854"/>
      <c r="F60" s="574"/>
      <c r="H60"/>
      <c r="J60" s="63"/>
      <c r="L60" s="104"/>
      <c r="M60" s="63"/>
      <c r="N60" s="316"/>
      <c r="O60" s="316"/>
    </row>
    <row r="61" spans="1:15" s="32" customFormat="1">
      <c r="A61" s="287">
        <v>34</v>
      </c>
      <c r="C61" s="852" t="s">
        <v>274</v>
      </c>
      <c r="D61" s="853"/>
      <c r="E61" s="854"/>
      <c r="F61" s="574"/>
      <c r="J61" s="63"/>
      <c r="L61" s="104"/>
      <c r="M61" s="63"/>
      <c r="N61" s="316"/>
      <c r="O61" s="316"/>
    </row>
    <row r="62" spans="1:15" s="32" customFormat="1">
      <c r="A62" s="287">
        <v>35</v>
      </c>
      <c r="C62" s="852" t="s">
        <v>275</v>
      </c>
      <c r="D62" s="853"/>
      <c r="E62" s="854"/>
      <c r="F62" s="574"/>
      <c r="J62" s="63"/>
      <c r="L62" s="104"/>
      <c r="M62" s="63"/>
      <c r="N62" s="316"/>
      <c r="O62" s="316"/>
    </row>
    <row r="63" spans="1:15" s="32" customFormat="1">
      <c r="A63" s="287">
        <v>36</v>
      </c>
      <c r="C63" s="852" t="s">
        <v>276</v>
      </c>
      <c r="D63" s="853"/>
      <c r="E63" s="854"/>
      <c r="F63" s="574"/>
      <c r="J63" s="63"/>
      <c r="L63" s="104"/>
      <c r="M63" s="63"/>
      <c r="N63" s="316"/>
      <c r="O63" s="316"/>
    </row>
    <row r="64" spans="1:15" s="32" customFormat="1">
      <c r="A64" s="287">
        <v>37</v>
      </c>
      <c r="C64" s="852" t="s">
        <v>277</v>
      </c>
      <c r="D64" s="853"/>
      <c r="E64" s="854"/>
      <c r="F64" s="574"/>
      <c r="J64" s="63"/>
      <c r="L64" s="104"/>
      <c r="M64" s="63"/>
      <c r="N64" s="316"/>
      <c r="O64" s="316"/>
    </row>
    <row r="65" spans="1:15" s="32" customFormat="1">
      <c r="A65" s="287">
        <v>38</v>
      </c>
      <c r="B65" s="77"/>
      <c r="C65" s="852" t="s">
        <v>278</v>
      </c>
      <c r="D65" s="853"/>
      <c r="E65" s="854"/>
      <c r="F65" s="574"/>
      <c r="J65" s="63"/>
      <c r="L65" s="104"/>
      <c r="M65" s="63"/>
      <c r="N65" s="316"/>
      <c r="O65" s="316"/>
    </row>
    <row r="66" spans="1:15" s="32" customFormat="1">
      <c r="A66" s="287">
        <v>39</v>
      </c>
      <c r="B66" s="93"/>
      <c r="C66" s="852" t="s">
        <v>279</v>
      </c>
      <c r="D66" s="853"/>
      <c r="E66" s="854"/>
      <c r="F66" s="574"/>
      <c r="J66" s="63"/>
      <c r="L66" s="104"/>
      <c r="M66" s="63"/>
      <c r="N66" s="316"/>
      <c r="O66" s="316"/>
    </row>
    <row r="67" spans="1:15" s="32" customFormat="1">
      <c r="A67" s="287">
        <v>40</v>
      </c>
      <c r="B67" s="77"/>
      <c r="C67" s="852" t="s">
        <v>3207</v>
      </c>
      <c r="D67" s="853"/>
      <c r="E67" s="854"/>
      <c r="F67" s="612">
        <f>F100</f>
        <v>0</v>
      </c>
      <c r="J67" s="63"/>
      <c r="L67" s="104"/>
      <c r="M67" s="63"/>
      <c r="N67" s="316"/>
      <c r="O67" s="316"/>
    </row>
    <row r="68" spans="1:15" s="32" customFormat="1">
      <c r="A68" s="287">
        <v>41</v>
      </c>
      <c r="C68" s="852" t="s">
        <v>264</v>
      </c>
      <c r="D68" s="859" t="e">
        <f>F68/F25</f>
        <v>#DIV/0!</v>
      </c>
      <c r="E68" s="854"/>
      <c r="F68" s="574"/>
      <c r="J68" s="63"/>
      <c r="L68" s="104"/>
      <c r="M68" s="63"/>
      <c r="N68" s="316"/>
      <c r="O68" s="316"/>
    </row>
    <row r="69" spans="1:15" s="32" customFormat="1">
      <c r="A69" s="287">
        <v>42</v>
      </c>
      <c r="C69" s="852" t="s">
        <v>3206</v>
      </c>
      <c r="D69" s="859"/>
      <c r="E69" s="854"/>
      <c r="F69" s="574"/>
      <c r="J69" s="63"/>
      <c r="L69" s="104"/>
      <c r="M69" s="63"/>
      <c r="N69" s="316"/>
      <c r="O69" s="316"/>
    </row>
    <row r="70" spans="1:15" s="32" customFormat="1">
      <c r="A70" s="287">
        <v>43</v>
      </c>
      <c r="C70" s="852" t="s">
        <v>280</v>
      </c>
      <c r="D70" s="860"/>
      <c r="E70" s="854"/>
      <c r="F70" s="574"/>
      <c r="J70" s="63"/>
      <c r="L70" s="104"/>
      <c r="M70" s="63"/>
      <c r="N70" s="316"/>
      <c r="O70" s="316"/>
    </row>
    <row r="71" spans="1:15" s="32" customFormat="1">
      <c r="A71" s="287">
        <v>44</v>
      </c>
      <c r="C71" s="852" t="s">
        <v>281</v>
      </c>
      <c r="D71" s="860"/>
      <c r="E71" s="854"/>
      <c r="F71" s="574"/>
      <c r="J71" s="63"/>
      <c r="L71" s="104"/>
      <c r="M71" s="63"/>
      <c r="N71" s="316"/>
      <c r="O71" s="316"/>
    </row>
    <row r="72" spans="1:15" s="32" customFormat="1">
      <c r="A72" s="287">
        <v>45</v>
      </c>
      <c r="C72" s="852" t="s">
        <v>282</v>
      </c>
      <c r="D72" s="860"/>
      <c r="E72" s="854"/>
      <c r="F72" s="574"/>
      <c r="J72" s="63"/>
      <c r="L72" s="104"/>
      <c r="M72" s="63"/>
      <c r="N72" s="316"/>
      <c r="O72" s="316"/>
    </row>
    <row r="73" spans="1:15" s="32" customFormat="1">
      <c r="A73" s="287">
        <v>46</v>
      </c>
      <c r="C73" s="852" t="s">
        <v>283</v>
      </c>
      <c r="D73" s="860"/>
      <c r="E73" s="854"/>
      <c r="F73" s="574"/>
      <c r="J73" s="63"/>
      <c r="L73" s="104"/>
      <c r="M73" s="63"/>
      <c r="N73" s="316"/>
      <c r="O73" s="316"/>
    </row>
    <row r="74" spans="1:15" s="32" customFormat="1">
      <c r="A74" s="287">
        <v>47</v>
      </c>
      <c r="C74" s="852" t="s">
        <v>284</v>
      </c>
      <c r="D74" s="860"/>
      <c r="E74" s="854"/>
      <c r="F74" s="574"/>
      <c r="J74" s="63"/>
      <c r="L74" s="104"/>
      <c r="M74" s="63"/>
      <c r="N74" s="316"/>
      <c r="O74" s="316"/>
    </row>
    <row r="75" spans="1:15" s="32" customFormat="1">
      <c r="A75" s="287">
        <v>48</v>
      </c>
      <c r="C75" s="852" t="s">
        <v>285</v>
      </c>
      <c r="D75" s="860"/>
      <c r="E75" s="854"/>
      <c r="F75" s="574"/>
      <c r="J75" s="63"/>
      <c r="L75" s="104"/>
      <c r="M75" s="63"/>
      <c r="N75" s="316"/>
      <c r="O75" s="316"/>
    </row>
    <row r="76" spans="1:15" s="32" customFormat="1">
      <c r="A76" s="287">
        <v>49</v>
      </c>
      <c r="C76" s="852" t="s">
        <v>286</v>
      </c>
      <c r="D76" s="860"/>
      <c r="E76" s="854"/>
      <c r="F76" s="574"/>
      <c r="J76" s="63"/>
      <c r="L76" s="104"/>
      <c r="M76" s="63"/>
      <c r="N76" s="316"/>
      <c r="O76" s="316"/>
    </row>
    <row r="77" spans="1:15" s="32" customFormat="1">
      <c r="A77" s="287">
        <v>50</v>
      </c>
      <c r="C77" s="852" t="s">
        <v>287</v>
      </c>
      <c r="D77" s="860"/>
      <c r="E77" s="854"/>
      <c r="F77" s="574"/>
      <c r="J77" s="63"/>
      <c r="L77" s="104"/>
      <c r="M77" s="63"/>
      <c r="N77" s="316"/>
      <c r="O77" s="316"/>
    </row>
    <row r="78" spans="1:15" s="32" customFormat="1">
      <c r="A78" s="287">
        <v>51</v>
      </c>
      <c r="C78" s="852" t="s">
        <v>288</v>
      </c>
      <c r="D78" s="860"/>
      <c r="E78" s="854"/>
      <c r="F78" s="574"/>
      <c r="J78" s="63"/>
      <c r="L78" s="104"/>
      <c r="M78" s="63"/>
      <c r="N78" s="316"/>
      <c r="O78" s="316"/>
    </row>
    <row r="79" spans="1:15" s="32" customFormat="1">
      <c r="A79" s="32">
        <v>52</v>
      </c>
      <c r="C79" s="852" t="s">
        <v>289</v>
      </c>
      <c r="D79" s="860"/>
      <c r="E79" s="854"/>
      <c r="F79" s="574"/>
      <c r="J79" s="63"/>
      <c r="L79" s="104"/>
      <c r="M79" s="63"/>
      <c r="N79" s="316"/>
      <c r="O79" s="316"/>
    </row>
    <row r="80" spans="1:15" s="32" customFormat="1">
      <c r="A80" s="287"/>
      <c r="C80" s="242" t="s">
        <v>305</v>
      </c>
      <c r="F80" s="308">
        <f>SUM(F28:F79)</f>
        <v>0</v>
      </c>
      <c r="J80" s="63"/>
      <c r="L80" s="104"/>
      <c r="M80" s="63"/>
      <c r="N80" s="316"/>
      <c r="O80" s="316"/>
    </row>
    <row r="81" spans="1:15" s="32" customFormat="1">
      <c r="A81" s="287"/>
      <c r="C81" s="242"/>
      <c r="F81" s="308"/>
      <c r="J81" s="63"/>
      <c r="L81" s="104"/>
      <c r="M81" s="63"/>
      <c r="N81" s="316"/>
      <c r="O81" s="316"/>
    </row>
    <row r="82" spans="1:15" s="32" customFormat="1">
      <c r="A82" s="287"/>
      <c r="C82" s="477" t="s">
        <v>1299</v>
      </c>
      <c r="D82" s="111"/>
      <c r="E82" s="111"/>
      <c r="F82" s="30"/>
      <c r="J82" s="63"/>
      <c r="L82" s="104"/>
      <c r="M82" s="63"/>
      <c r="N82" s="316"/>
      <c r="O82" s="316"/>
    </row>
    <row r="83" spans="1:15" s="32" customFormat="1">
      <c r="A83" s="287"/>
      <c r="C83" s="856" t="s">
        <v>1298</v>
      </c>
      <c r="D83" s="857"/>
      <c r="E83" s="233"/>
      <c r="F83" s="574"/>
      <c r="J83" s="63"/>
      <c r="L83" s="104"/>
      <c r="M83" s="63"/>
      <c r="N83" s="316"/>
      <c r="O83" s="316"/>
    </row>
    <row r="84" spans="1:15" s="32" customFormat="1">
      <c r="A84" s="287"/>
      <c r="C84" s="852" t="s">
        <v>306</v>
      </c>
      <c r="D84" s="853"/>
      <c r="E84" s="854"/>
      <c r="F84" s="574"/>
      <c r="J84" s="63"/>
      <c r="L84" s="104"/>
      <c r="M84" s="63"/>
      <c r="N84" s="316"/>
      <c r="O84" s="316"/>
    </row>
    <row r="85" spans="1:15" s="32" customFormat="1">
      <c r="A85" s="287"/>
      <c r="C85" s="248"/>
      <c r="D85" s="110"/>
      <c r="E85" s="111"/>
      <c r="F85" s="30"/>
      <c r="J85" s="63"/>
      <c r="L85" s="104"/>
      <c r="M85" s="63"/>
      <c r="N85" s="316"/>
      <c r="O85" s="316"/>
    </row>
    <row r="86" spans="1:15" s="32" customFormat="1">
      <c r="A86" s="287"/>
      <c r="C86" s="248"/>
      <c r="D86" s="110"/>
      <c r="E86" s="613" t="s">
        <v>1185</v>
      </c>
      <c r="F86" s="576"/>
      <c r="J86" s="63"/>
      <c r="L86" s="104"/>
      <c r="M86" s="63"/>
      <c r="N86" s="316"/>
      <c r="O86" s="316"/>
    </row>
    <row r="87" spans="1:15" s="32" customFormat="1" ht="15.75" thickBot="1">
      <c r="A87" s="287"/>
      <c r="C87" s="248"/>
      <c r="D87" s="110"/>
      <c r="E87" s="614" t="s">
        <v>1186</v>
      </c>
      <c r="F87" s="577">
        <f>F83+F84+F80+F25-F100</f>
        <v>0</v>
      </c>
      <c r="J87" s="63"/>
      <c r="L87" s="104"/>
      <c r="M87" s="63"/>
      <c r="N87" s="316"/>
      <c r="O87" s="316"/>
    </row>
    <row r="88" spans="1:15" s="32" customFormat="1" ht="15.75" thickTop="1">
      <c r="A88" s="287"/>
      <c r="C88" s="248"/>
      <c r="D88" s="110"/>
      <c r="F88" s="576"/>
      <c r="J88" s="63"/>
      <c r="L88" s="104"/>
      <c r="M88" s="63"/>
      <c r="N88" s="316"/>
      <c r="O88" s="316"/>
    </row>
    <row r="89" spans="1:15" s="32" customFormat="1">
      <c r="A89" s="287"/>
      <c r="C89" s="484"/>
      <c r="D89" s="485" t="s">
        <v>766</v>
      </c>
      <c r="E89" s="339"/>
      <c r="F89" s="578">
        <v>0</v>
      </c>
      <c r="J89" s="63"/>
      <c r="K89" s="539" t="s">
        <v>3227</v>
      </c>
      <c r="L89" s="909">
        <f>F89</f>
        <v>0</v>
      </c>
      <c r="M89" s="63"/>
      <c r="N89" s="316"/>
      <c r="O89" s="316"/>
    </row>
    <row r="90" spans="1:15" s="32" customFormat="1" ht="15.75" customHeight="1">
      <c r="A90" s="287"/>
      <c r="C90" s="1119" t="s">
        <v>3160</v>
      </c>
      <c r="D90" s="526"/>
      <c r="E90" s="111"/>
      <c r="F90" s="579">
        <v>0</v>
      </c>
      <c r="J90" s="63"/>
      <c r="L90" s="104"/>
      <c r="M90" s="63"/>
      <c r="N90" s="316"/>
      <c r="O90" s="316"/>
    </row>
    <row r="91" spans="1:15" s="32" customFormat="1" ht="13.9" customHeight="1">
      <c r="A91" s="287"/>
      <c r="C91" s="1119"/>
      <c r="D91" s="526"/>
      <c r="E91" s="111"/>
      <c r="F91" s="579">
        <v>0</v>
      </c>
      <c r="J91" s="63"/>
      <c r="L91" s="104"/>
      <c r="M91" s="63"/>
      <c r="N91" s="316"/>
      <c r="O91" s="316"/>
    </row>
    <row r="92" spans="1:15" s="32" customFormat="1" ht="14.45" customHeight="1">
      <c r="A92" s="287"/>
      <c r="C92" s="1119"/>
      <c r="D92" s="526"/>
      <c r="E92" s="111"/>
      <c r="F92" s="579">
        <v>0</v>
      </c>
      <c r="J92" s="63"/>
      <c r="L92" s="104"/>
      <c r="M92" s="63"/>
      <c r="N92" s="316"/>
      <c r="O92" s="316"/>
    </row>
    <row r="93" spans="1:15" s="32" customFormat="1">
      <c r="A93" s="287"/>
      <c r="C93" s="1119"/>
      <c r="D93" s="526"/>
      <c r="E93" s="111"/>
      <c r="F93" s="579">
        <v>0</v>
      </c>
      <c r="J93" s="63"/>
      <c r="L93" s="104"/>
      <c r="M93" s="63"/>
      <c r="N93" s="316"/>
      <c r="O93" s="316"/>
    </row>
    <row r="94" spans="1:15" s="32" customFormat="1">
      <c r="A94" s="287"/>
      <c r="C94" s="479"/>
      <c r="D94" s="526"/>
      <c r="E94" s="111"/>
      <c r="F94" s="579">
        <v>0</v>
      </c>
      <c r="J94" s="63"/>
      <c r="L94" s="104"/>
      <c r="M94" s="63"/>
      <c r="N94" s="316"/>
      <c r="O94" s="316"/>
    </row>
    <row r="95" spans="1:15" s="32" customFormat="1">
      <c r="A95" s="287"/>
      <c r="C95" s="479"/>
      <c r="D95" s="526"/>
      <c r="E95" s="111"/>
      <c r="F95" s="579">
        <v>0</v>
      </c>
      <c r="J95" s="63"/>
      <c r="L95" s="104"/>
      <c r="M95" s="63"/>
      <c r="N95" s="316"/>
      <c r="O95" s="316"/>
    </row>
    <row r="96" spans="1:15" s="32" customFormat="1">
      <c r="A96" s="287"/>
      <c r="C96" s="479"/>
      <c r="D96" s="526"/>
      <c r="E96" s="111"/>
      <c r="F96" s="579">
        <v>0</v>
      </c>
      <c r="J96" s="63"/>
      <c r="L96" s="104"/>
      <c r="M96" s="63"/>
      <c r="N96" s="316"/>
      <c r="O96" s="316"/>
    </row>
    <row r="97" spans="1:15" s="32" customFormat="1">
      <c r="A97" s="287"/>
      <c r="C97" s="479"/>
      <c r="D97" s="526"/>
      <c r="E97" s="111"/>
      <c r="F97" s="579">
        <v>0</v>
      </c>
      <c r="J97" s="63"/>
      <c r="L97" s="104"/>
      <c r="M97" s="63"/>
      <c r="N97" s="316"/>
      <c r="O97" s="316"/>
    </row>
    <row r="98" spans="1:15" s="32" customFormat="1">
      <c r="A98" s="287"/>
      <c r="C98" s="479"/>
      <c r="D98" s="526"/>
      <c r="E98" s="111"/>
      <c r="F98" s="579">
        <v>0</v>
      </c>
      <c r="J98" s="63"/>
      <c r="L98" s="104"/>
      <c r="M98" s="63"/>
      <c r="N98" s="316"/>
      <c r="O98" s="316"/>
    </row>
    <row r="99" spans="1:15" s="32" customFormat="1">
      <c r="A99" s="290"/>
      <c r="C99" s="340"/>
      <c r="D99" s="526"/>
      <c r="E99" s="233"/>
      <c r="F99" s="579">
        <v>0</v>
      </c>
      <c r="J99" s="63"/>
      <c r="L99" s="104"/>
      <c r="M99" s="63"/>
      <c r="N99" s="316"/>
      <c r="O99" s="316"/>
    </row>
    <row r="100" spans="1:15" s="32" customFormat="1">
      <c r="A100" s="290"/>
      <c r="C100" s="477"/>
      <c r="D100" s="477" t="s">
        <v>1123</v>
      </c>
      <c r="E100" s="477"/>
      <c r="F100" s="525">
        <f>ROUND(SUM(F89:F99),0)</f>
        <v>0</v>
      </c>
      <c r="J100" s="63"/>
      <c r="L100" s="104"/>
      <c r="M100" s="63"/>
      <c r="N100" s="316"/>
      <c r="O100" s="316"/>
    </row>
    <row r="101" spans="1:15" s="32" customFormat="1">
      <c r="A101" s="290"/>
      <c r="C101" s="477"/>
      <c r="D101" s="477"/>
      <c r="E101" s="477"/>
      <c r="F101" s="477"/>
      <c r="J101" s="63"/>
      <c r="L101" s="104"/>
      <c r="M101" s="63"/>
      <c r="N101" s="316"/>
      <c r="O101" s="316"/>
    </row>
    <row r="102" spans="1:15" s="32" customFormat="1">
      <c r="A102" s="290"/>
      <c r="C102" s="30"/>
      <c r="F102" s="30"/>
      <c r="J102" s="63"/>
      <c r="L102" s="104"/>
      <c r="M102" s="63"/>
      <c r="N102" s="316"/>
      <c r="O102" s="316"/>
    </row>
    <row r="103" spans="1:15" s="32" customFormat="1">
      <c r="A103" s="290"/>
      <c r="D103" s="33" t="s">
        <v>307</v>
      </c>
      <c r="F103" s="255">
        <f>F83+F84+F80+F25</f>
        <v>0</v>
      </c>
      <c r="J103" s="63"/>
      <c r="L103" s="104"/>
      <c r="M103" s="63"/>
      <c r="N103" s="316"/>
      <c r="O103" s="316"/>
    </row>
    <row r="104" spans="1:15" s="32" customFormat="1">
      <c r="A104" s="290"/>
      <c r="F104" s="30"/>
      <c r="J104" s="63"/>
      <c r="K104" s="32" t="s">
        <v>408</v>
      </c>
      <c r="L104" s="908">
        <f>F83+F84</f>
        <v>0</v>
      </c>
      <c r="M104" s="63"/>
      <c r="N104" s="316"/>
      <c r="O104" s="316"/>
    </row>
    <row r="105" spans="1:15" s="32" customFormat="1">
      <c r="A105" s="290"/>
      <c r="F105" s="30"/>
      <c r="J105" s="63"/>
      <c r="L105" s="104"/>
      <c r="M105" s="63"/>
      <c r="N105" s="316"/>
      <c r="O105" s="316"/>
    </row>
    <row r="106" spans="1:15" s="32" customFormat="1">
      <c r="A106" s="290"/>
      <c r="F106" s="30"/>
      <c r="J106" s="63"/>
      <c r="L106" s="104"/>
      <c r="M106" s="63"/>
      <c r="N106" s="316"/>
      <c r="O106" s="316"/>
    </row>
    <row r="107" spans="1:15" s="32" customFormat="1">
      <c r="A107" s="290"/>
      <c r="E107" s="75" t="s">
        <v>1138</v>
      </c>
      <c r="F107" s="317">
        <f>Sources!D65</f>
        <v>0</v>
      </c>
      <c r="J107" s="63"/>
      <c r="L107" s="104"/>
      <c r="M107" s="63"/>
      <c r="N107" s="316"/>
      <c r="O107" s="316"/>
    </row>
    <row r="108" spans="1:15" s="32" customFormat="1" ht="15.75" thickBot="1">
      <c r="A108" s="290"/>
      <c r="F108" s="30"/>
      <c r="J108" s="63"/>
      <c r="L108" s="104"/>
      <c r="M108" s="63"/>
      <c r="N108" s="316"/>
      <c r="O108" s="316"/>
    </row>
    <row r="109" spans="1:15" s="32" customFormat="1" ht="16.5" thickTop="1" thickBot="1">
      <c r="A109" s="290"/>
      <c r="C109" s="30"/>
      <c r="D109" s="341" t="s">
        <v>838</v>
      </c>
      <c r="E109" s="256"/>
      <c r="F109" s="257">
        <f>F103-F107</f>
        <v>0</v>
      </c>
      <c r="J109" s="63"/>
      <c r="L109" s="104"/>
      <c r="M109" s="63"/>
      <c r="N109" s="316"/>
      <c r="O109" s="316"/>
    </row>
    <row r="110" spans="1:15" s="32" customFormat="1" ht="14.45" customHeight="1" thickTop="1">
      <c r="A110" s="290"/>
      <c r="C110" s="30"/>
      <c r="D110"/>
      <c r="E110"/>
      <c r="F110" s="30"/>
      <c r="J110" s="63"/>
      <c r="L110" s="104"/>
      <c r="M110" s="63"/>
      <c r="N110" s="316"/>
      <c r="O110" s="316"/>
    </row>
    <row r="111" spans="1:15" s="32" customFormat="1">
      <c r="A111" s="290"/>
      <c r="C111" s="30"/>
      <c r="D111" s="247" t="str">
        <f>IF(F109=0,"", "Error:  Total Costs must match Total Sources.")</f>
        <v/>
      </c>
      <c r="E111"/>
      <c r="F111" s="30"/>
      <c r="J111" s="63"/>
      <c r="L111" s="104"/>
      <c r="M111" s="63"/>
      <c r="N111" s="316"/>
      <c r="O111" s="316"/>
    </row>
    <row r="112" spans="1:15" s="32" customFormat="1">
      <c r="A112" s="290"/>
      <c r="C112" s="30"/>
      <c r="D112"/>
      <c r="E112"/>
      <c r="F112" s="30"/>
      <c r="J112" s="63"/>
      <c r="L112" s="104"/>
      <c r="M112" s="63"/>
      <c r="N112" s="316"/>
      <c r="O112" s="316"/>
    </row>
    <row r="113" spans="1:15" s="32" customFormat="1">
      <c r="A113" s="290"/>
      <c r="C113" s="30"/>
      <c r="D113"/>
      <c r="E113"/>
      <c r="F113" s="30"/>
      <c r="J113" s="63"/>
      <c r="L113" s="104"/>
      <c r="M113" s="63"/>
      <c r="N113" s="316"/>
      <c r="O113" s="316"/>
    </row>
    <row r="114" spans="1:15" s="32" customFormat="1">
      <c r="A114" s="290"/>
      <c r="C114" s="30"/>
      <c r="D114"/>
      <c r="E114"/>
      <c r="F114" s="30"/>
      <c r="J114" s="63"/>
      <c r="L114" s="104"/>
      <c r="M114" s="63"/>
      <c r="N114" s="316"/>
      <c r="O114" s="316"/>
    </row>
    <row r="115" spans="1:15" s="32" customFormat="1">
      <c r="A115" s="290"/>
      <c r="C115" s="30"/>
      <c r="D115"/>
      <c r="E115"/>
      <c r="F115" s="30"/>
      <c r="J115" s="63"/>
      <c r="L115" s="104"/>
      <c r="M115" s="63"/>
      <c r="N115" s="316"/>
      <c r="O115" s="316"/>
    </row>
    <row r="116" spans="1:15" s="32" customFormat="1">
      <c r="A116" s="290"/>
      <c r="C116" s="30"/>
      <c r="D116"/>
      <c r="E116" s="313"/>
      <c r="F116" s="314"/>
      <c r="J116" s="63"/>
      <c r="L116" s="104"/>
      <c r="M116" s="63"/>
      <c r="N116" s="316"/>
      <c r="O116" s="316"/>
    </row>
    <row r="117" spans="1:15" s="32" customFormat="1">
      <c r="A117" s="290"/>
      <c r="C117" s="30"/>
      <c r="D117"/>
      <c r="E117"/>
      <c r="F117" s="30"/>
      <c r="J117" s="63"/>
      <c r="L117" s="104"/>
      <c r="M117" s="63"/>
      <c r="N117" s="316"/>
      <c r="O117" s="316"/>
    </row>
    <row r="118" spans="1:15" s="32" customFormat="1">
      <c r="A118" s="290"/>
      <c r="C118" s="30"/>
      <c r="D118"/>
      <c r="E118"/>
      <c r="F118" s="30"/>
      <c r="J118" s="63"/>
      <c r="L118" s="104"/>
      <c r="M118" s="63"/>
      <c r="N118" s="316"/>
      <c r="O118" s="316"/>
    </row>
    <row r="123" spans="1:15" ht="17.45" customHeight="1">
      <c r="C123" s="572"/>
      <c r="D123" s="572"/>
      <c r="E123" s="571"/>
    </row>
    <row r="124" spans="1:15" ht="18.75">
      <c r="C124" s="572"/>
      <c r="D124" s="572"/>
    </row>
    <row r="125" spans="1:15" ht="18.75">
      <c r="C125" s="572"/>
      <c r="D125" s="572"/>
    </row>
    <row r="126" spans="1:15" ht="18.75">
      <c r="C126" s="572"/>
      <c r="D126" s="572"/>
      <c r="G126" s="314"/>
      <c r="H126" s="314"/>
      <c r="I126" s="314"/>
      <c r="K126" s="314"/>
      <c r="L126" s="910"/>
    </row>
    <row r="127" spans="1:15" ht="18.75">
      <c r="C127" s="572"/>
      <c r="D127" s="572"/>
    </row>
    <row r="128" spans="1:15" ht="18.75">
      <c r="C128" s="572"/>
      <c r="D128" s="572"/>
    </row>
    <row r="129" spans="3:4" ht="18.75">
      <c r="C129" s="572"/>
      <c r="D129" s="572"/>
    </row>
    <row r="130" spans="3:4" ht="18.75">
      <c r="C130" s="572"/>
      <c r="D130" s="572"/>
    </row>
    <row r="131" spans="3:4" ht="18.75">
      <c r="C131" s="572"/>
      <c r="D131" s="572"/>
    </row>
    <row r="132" spans="3:4" ht="18.75">
      <c r="C132" s="572"/>
      <c r="D132" s="572"/>
    </row>
    <row r="133" spans="3:4" ht="18.75">
      <c r="C133" s="572"/>
      <c r="D133" s="572"/>
    </row>
    <row r="134" spans="3:4" ht="18.75">
      <c r="C134" s="572"/>
      <c r="D134" s="572"/>
    </row>
    <row r="135" spans="3:4" ht="18.75">
      <c r="C135" s="572"/>
      <c r="D135" s="572"/>
    </row>
    <row r="136" spans="3:4" ht="18.75">
      <c r="C136" s="572"/>
      <c r="D136" s="572"/>
    </row>
    <row r="137" spans="3:4" ht="18.75">
      <c r="C137" s="572"/>
      <c r="D137" s="572"/>
    </row>
    <row r="138" spans="3:4" ht="18.75">
      <c r="C138" s="572"/>
      <c r="D138" s="572"/>
    </row>
    <row r="139" spans="3:4" ht="18.75">
      <c r="C139" s="572"/>
      <c r="D139" s="572"/>
    </row>
    <row r="140" spans="3:4" ht="18.75">
      <c r="C140" s="572"/>
      <c r="D140" s="572"/>
    </row>
    <row r="141" spans="3:4" ht="18.75">
      <c r="C141" s="572"/>
      <c r="D141" s="572"/>
    </row>
    <row r="142" spans="3:4" ht="18.75">
      <c r="C142" s="572"/>
      <c r="D142" s="572"/>
    </row>
    <row r="143" spans="3:4" ht="18.75">
      <c r="C143" s="572"/>
      <c r="D143" s="572"/>
    </row>
    <row r="144" spans="3:4" ht="18.75">
      <c r="C144" s="572"/>
      <c r="D144" s="572"/>
    </row>
  </sheetData>
  <sheetProtection algorithmName="SHA-512" hashValue="3lCblyoVtqPnR9FZzDt9hBW+UKt2VFPe08I5kHjwuKO3uMbB2u+9leXlCRViZ7RS+5COAB2YCYeDPuyEXJlCVQ==" saltValue="XcdhboEqrT9fstseyPXEKw==" spinCount="100000" sheet="1" objects="1" scenarios="1" autoFilter="0"/>
  <sortState ref="A69:G120">
    <sortCondition ref="A69:A120"/>
  </sortState>
  <mergeCells count="3">
    <mergeCell ref="C90:C93"/>
    <mergeCell ref="D38:E39"/>
    <mergeCell ref="H7:I8"/>
  </mergeCells>
  <dataValidations count="1">
    <dataValidation type="whole" errorStyle="warning" operator="greaterThanOrEqual" allowBlank="1" showInputMessage="1" showErrorMessage="1" errorTitle="Use Whole Numbers" error="Use WHOLE NUMBERS only to ensure totals match what is seen on the DCA. " sqref="F89:F99 F9 F12:F14 F19:F23 F28:F79 F83:F84">
      <formula1>0</formula1>
    </dataValidation>
  </dataValidations>
  <hyperlinks>
    <hyperlink ref="H7" location="'CSI Uses Groups'!A1" display="Click here for a list of CSI groups to include in Structures"/>
    <hyperlink ref="H7:I8" location="'CSI Uses Groups'!Print_Area" display="Click here for a list of CSI groups to include in the Contractor costs line items on this page."/>
  </hyperlinks>
  <pageMargins left="0.7" right="0.7" top="0.25" bottom="0.75" header="0.3" footer="0.3"/>
  <pageSetup fitToHeight="3" orientation="portrait" r:id="rId1"/>
  <headerFooter>
    <oddFooter>&amp;L&amp;9&amp;F&amp;R&amp;9&amp;A, Page &amp;P of &amp;N</oddFooter>
  </headerFooter>
  <rowBreaks count="1" manualBreakCount="1">
    <brk id="87"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83"/>
  <sheetViews>
    <sheetView topLeftCell="A64" workbookViewId="0">
      <selection activeCell="C83" sqref="C83"/>
    </sheetView>
  </sheetViews>
  <sheetFormatPr defaultRowHeight="15"/>
  <cols>
    <col min="1" max="2" width="10.5703125" bestFit="1" customWidth="1"/>
    <col min="3" max="3" width="62.7109375" customWidth="1"/>
  </cols>
  <sheetData>
    <row r="1" spans="1:9">
      <c r="A1" s="33" t="s">
        <v>831</v>
      </c>
      <c r="I1" t="s">
        <v>848</v>
      </c>
    </row>
    <row r="2" spans="1:9">
      <c r="A2" s="346" t="s">
        <v>844</v>
      </c>
      <c r="B2" s="347" t="s">
        <v>845</v>
      </c>
      <c r="C2" s="347" t="s">
        <v>846</v>
      </c>
      <c r="G2" t="s">
        <v>847</v>
      </c>
    </row>
    <row r="5" spans="1:9">
      <c r="B5">
        <v>2020.1</v>
      </c>
      <c r="C5" t="s">
        <v>1226</v>
      </c>
    </row>
    <row r="6" spans="1:9">
      <c r="C6" t="s">
        <v>1227</v>
      </c>
    </row>
    <row r="7" spans="1:9">
      <c r="C7" t="s">
        <v>1271</v>
      </c>
    </row>
    <row r="8" spans="1:9">
      <c r="C8" t="s">
        <v>1228</v>
      </c>
    </row>
    <row r="9" spans="1:9">
      <c r="C9" t="s">
        <v>1229</v>
      </c>
    </row>
    <row r="10" spans="1:9">
      <c r="C10" t="s">
        <v>1390</v>
      </c>
    </row>
    <row r="11" spans="1:9">
      <c r="C11" t="s">
        <v>1389</v>
      </c>
    </row>
    <row r="12" spans="1:9">
      <c r="B12" t="s">
        <v>1232</v>
      </c>
      <c r="C12" t="s">
        <v>1233</v>
      </c>
    </row>
    <row r="13" spans="1:9">
      <c r="C13" t="s">
        <v>1234</v>
      </c>
    </row>
    <row r="14" spans="1:9">
      <c r="C14" t="s">
        <v>1235</v>
      </c>
    </row>
    <row r="15" spans="1:9">
      <c r="C15" t="s">
        <v>3114</v>
      </c>
    </row>
    <row r="16" spans="1:9">
      <c r="C16" t="s">
        <v>1236</v>
      </c>
    </row>
    <row r="17" spans="2:3">
      <c r="C17" t="s">
        <v>1237</v>
      </c>
    </row>
    <row r="18" spans="2:3">
      <c r="C18" t="s">
        <v>1239</v>
      </c>
    </row>
    <row r="19" spans="2:3">
      <c r="C19" t="s">
        <v>1240</v>
      </c>
    </row>
    <row r="20" spans="2:3">
      <c r="C20" t="s">
        <v>1241</v>
      </c>
    </row>
    <row r="21" spans="2:3">
      <c r="C21" t="s">
        <v>1297</v>
      </c>
    </row>
    <row r="23" spans="2:3">
      <c r="B23" t="s">
        <v>1231</v>
      </c>
      <c r="C23" t="s">
        <v>1230</v>
      </c>
    </row>
    <row r="24" spans="2:3">
      <c r="C24" t="s">
        <v>1350</v>
      </c>
    </row>
    <row r="25" spans="2:3" ht="30">
      <c r="C25" s="365" t="s">
        <v>1358</v>
      </c>
    </row>
    <row r="26" spans="2:3">
      <c r="C26" s="365" t="s">
        <v>1360</v>
      </c>
    </row>
    <row r="27" spans="2:3">
      <c r="B27" t="s">
        <v>1244</v>
      </c>
      <c r="C27" t="s">
        <v>1245</v>
      </c>
    </row>
    <row r="28" spans="2:3">
      <c r="C28" t="s">
        <v>1246</v>
      </c>
    </row>
    <row r="29" spans="2:3">
      <c r="C29" t="s">
        <v>1361</v>
      </c>
    </row>
    <row r="30" spans="2:3">
      <c r="B30" t="s">
        <v>1401</v>
      </c>
      <c r="C30" t="s">
        <v>1402</v>
      </c>
    </row>
    <row r="31" spans="2:3">
      <c r="B31" t="s">
        <v>1249</v>
      </c>
      <c r="C31" t="s">
        <v>1250</v>
      </c>
    </row>
    <row r="32" spans="2:3">
      <c r="C32" t="s">
        <v>1251</v>
      </c>
    </row>
    <row r="33" spans="2:3">
      <c r="C33" t="s">
        <v>1252</v>
      </c>
    </row>
    <row r="34" spans="2:3">
      <c r="C34" t="s">
        <v>1253</v>
      </c>
    </row>
    <row r="35" spans="2:3">
      <c r="C35" t="s">
        <v>1254</v>
      </c>
    </row>
    <row r="36" spans="2:3">
      <c r="C36" t="s">
        <v>1255</v>
      </c>
    </row>
    <row r="37" spans="2:3">
      <c r="C37" t="s">
        <v>1259</v>
      </c>
    </row>
    <row r="38" spans="2:3">
      <c r="C38" t="s">
        <v>1260</v>
      </c>
    </row>
    <row r="39" spans="2:3">
      <c r="C39" t="s">
        <v>1373</v>
      </c>
    </row>
    <row r="40" spans="2:3">
      <c r="C40" t="s">
        <v>1367</v>
      </c>
    </row>
    <row r="41" spans="2:3">
      <c r="C41" t="s">
        <v>1372</v>
      </c>
    </row>
    <row r="42" spans="2:3">
      <c r="C42" t="s">
        <v>1376</v>
      </c>
    </row>
    <row r="43" spans="2:3">
      <c r="C43" t="s">
        <v>1378</v>
      </c>
    </row>
    <row r="44" spans="2:3">
      <c r="B44" t="s">
        <v>1261</v>
      </c>
      <c r="C44" t="s">
        <v>1262</v>
      </c>
    </row>
    <row r="45" spans="2:3">
      <c r="C45" t="s">
        <v>1272</v>
      </c>
    </row>
    <row r="46" spans="2:3">
      <c r="C46" t="s">
        <v>1273</v>
      </c>
    </row>
    <row r="47" spans="2:3">
      <c r="C47" t="s">
        <v>1276</v>
      </c>
    </row>
    <row r="48" spans="2:3">
      <c r="C48" t="s">
        <v>1304</v>
      </c>
    </row>
    <row r="49" spans="2:3">
      <c r="C49" t="s">
        <v>1378</v>
      </c>
    </row>
    <row r="50" spans="2:3">
      <c r="B50" t="s">
        <v>1282</v>
      </c>
      <c r="C50" t="s">
        <v>1283</v>
      </c>
    </row>
    <row r="51" spans="2:3">
      <c r="B51" t="s">
        <v>1284</v>
      </c>
      <c r="C51" t="s">
        <v>1285</v>
      </c>
    </row>
    <row r="52" spans="2:3">
      <c r="C52" t="s">
        <v>1381</v>
      </c>
    </row>
    <row r="53" spans="2:3">
      <c r="B53" t="s">
        <v>1287</v>
      </c>
      <c r="C53" t="s">
        <v>1288</v>
      </c>
    </row>
    <row r="54" spans="2:3">
      <c r="C54" t="s">
        <v>1293</v>
      </c>
    </row>
    <row r="55" spans="2:3">
      <c r="C55" t="s">
        <v>1294</v>
      </c>
    </row>
    <row r="56" spans="2:3">
      <c r="C56" t="s">
        <v>1387</v>
      </c>
    </row>
    <row r="57" spans="2:3">
      <c r="C57" t="s">
        <v>1388</v>
      </c>
    </row>
    <row r="59" spans="2:3">
      <c r="B59" t="s">
        <v>1391</v>
      </c>
      <c r="C59" t="s">
        <v>1392</v>
      </c>
    </row>
    <row r="60" spans="2:3">
      <c r="C60" t="s">
        <v>1394</v>
      </c>
    </row>
    <row r="61" spans="2:3">
      <c r="B61" t="s">
        <v>410</v>
      </c>
      <c r="C61" t="s">
        <v>1296</v>
      </c>
    </row>
    <row r="62" spans="2:3">
      <c r="B62" t="s">
        <v>3105</v>
      </c>
      <c r="C62" t="s">
        <v>3106</v>
      </c>
    </row>
    <row r="63" spans="2:3">
      <c r="C63" t="s">
        <v>3113</v>
      </c>
    </row>
    <row r="64" spans="2:3">
      <c r="C64" t="s">
        <v>3107</v>
      </c>
    </row>
    <row r="68" spans="1:3">
      <c r="A68" t="s">
        <v>1349</v>
      </c>
    </row>
    <row r="69" spans="1:3">
      <c r="B69" s="541">
        <v>44111</v>
      </c>
      <c r="C69" t="s">
        <v>1347</v>
      </c>
    </row>
    <row r="70" spans="1:3">
      <c r="B70" s="541">
        <v>44111</v>
      </c>
      <c r="C70" t="s">
        <v>1348</v>
      </c>
    </row>
    <row r="71" spans="1:3">
      <c r="B71" s="541">
        <v>44112</v>
      </c>
      <c r="C71" t="s">
        <v>1377</v>
      </c>
    </row>
    <row r="72" spans="1:3">
      <c r="B72" s="392">
        <v>44155</v>
      </c>
      <c r="C72" t="s">
        <v>1379</v>
      </c>
    </row>
    <row r="73" spans="1:3">
      <c r="B73" s="392">
        <v>44155</v>
      </c>
      <c r="C73" t="s">
        <v>1380</v>
      </c>
    </row>
    <row r="76" spans="1:3">
      <c r="A76">
        <v>5.0999999999999996</v>
      </c>
      <c r="B76" s="392">
        <v>44379</v>
      </c>
      <c r="C76" t="s">
        <v>3361</v>
      </c>
    </row>
    <row r="77" spans="1:3">
      <c r="B77" s="392">
        <v>44389</v>
      </c>
      <c r="C77" t="s">
        <v>3362</v>
      </c>
    </row>
    <row r="80" spans="1:3">
      <c r="A80">
        <v>5.3</v>
      </c>
      <c r="B80" s="392">
        <v>44645</v>
      </c>
      <c r="C80" t="s">
        <v>3364</v>
      </c>
    </row>
    <row r="81" spans="3:6">
      <c r="C81" t="s">
        <v>3366</v>
      </c>
      <c r="E81" s="33"/>
      <c r="F81" s="33"/>
    </row>
    <row r="82" spans="3:6">
      <c r="C82" t="s">
        <v>3374</v>
      </c>
      <c r="E82" s="33"/>
      <c r="F82" s="33"/>
    </row>
    <row r="83" spans="3:6">
      <c r="E83" s="33"/>
      <c r="F83" s="33"/>
    </row>
  </sheetData>
  <sheetProtection algorithmName="SHA-512" hashValue="KyCWcNgVNor51/yq3Oi1+n1rJtbDLkoFT/z4tdt7/dogxxNchsYJRetdWgbtlSxNOxX3+2lGIs1HEMkj1YLPWg==" saltValue="Yt0B/TP44/DPj22ZNyg2+Q==" spinCount="100000" sheet="1" objects="1" scenarios="1" autoFilter="0"/>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39"/>
  <sheetViews>
    <sheetView zoomScale="110" zoomScaleNormal="110" workbookViewId="0">
      <selection activeCell="A13" sqref="A13"/>
    </sheetView>
  </sheetViews>
  <sheetFormatPr defaultRowHeight="15"/>
  <cols>
    <col min="1" max="1" width="3.28515625" customWidth="1"/>
    <col min="2" max="2" width="34.5703125" customWidth="1"/>
    <col min="3" max="3" width="13.140625" customWidth="1"/>
    <col min="4" max="5" width="12.7109375" customWidth="1"/>
    <col min="6" max="6" width="13.28515625" customWidth="1"/>
    <col min="7" max="7" width="12.7109375" customWidth="1"/>
    <col min="8" max="8" width="13.140625" customWidth="1"/>
    <col min="9" max="9" width="14.28515625" customWidth="1"/>
    <col min="10" max="10" width="2.28515625" customWidth="1"/>
    <col min="12" max="12" width="4.140625" style="165" customWidth="1"/>
    <col min="13" max="14" width="8.85546875" hidden="1" customWidth="1"/>
    <col min="15" max="15" width="4.140625" style="165" customWidth="1"/>
  </cols>
  <sheetData>
    <row r="1" spans="1:15">
      <c r="A1" s="10" t="str">
        <f>'DEV Info'!A1</f>
        <v>Virginia Housing Rental Housing Loan Application - MIXED USE</v>
      </c>
    </row>
    <row r="2" spans="1:15" ht="6" customHeight="1" thickBot="1">
      <c r="A2" s="1"/>
      <c r="B2" s="1"/>
      <c r="C2" s="1"/>
      <c r="D2" s="1"/>
      <c r="E2" s="1"/>
      <c r="F2" s="1"/>
      <c r="G2" s="1"/>
      <c r="H2" s="1"/>
      <c r="I2" s="1"/>
      <c r="J2" s="1"/>
    </row>
    <row r="4" spans="1:15" ht="18.75">
      <c r="A4" s="34" t="s">
        <v>713</v>
      </c>
      <c r="B4" s="34" t="s">
        <v>810</v>
      </c>
    </row>
    <row r="5" spans="1:15" ht="18.75">
      <c r="A5" s="34"/>
      <c r="B5" s="34"/>
    </row>
    <row r="6" spans="1:15" ht="18.75">
      <c r="A6" s="34"/>
      <c r="B6" s="280" t="s">
        <v>705</v>
      </c>
      <c r="C6" s="79"/>
      <c r="D6" s="79"/>
      <c r="E6" s="79"/>
      <c r="F6" s="79"/>
      <c r="G6" s="79"/>
      <c r="H6" s="79"/>
      <c r="I6" s="79"/>
    </row>
    <row r="7" spans="1:15" ht="36.6" customHeight="1">
      <c r="A7" s="34"/>
      <c r="B7" s="1122" t="s">
        <v>811</v>
      </c>
      <c r="C7" s="1123"/>
      <c r="D7" s="1123"/>
      <c r="E7" s="1123"/>
      <c r="F7" s="1123"/>
      <c r="G7" s="1123"/>
      <c r="H7" s="1123"/>
      <c r="I7" s="1124"/>
    </row>
    <row r="9" spans="1:15">
      <c r="C9" s="102" t="s">
        <v>357</v>
      </c>
      <c r="D9" s="102" t="s">
        <v>358</v>
      </c>
      <c r="E9" s="102" t="s">
        <v>359</v>
      </c>
      <c r="F9" s="102" t="s">
        <v>360</v>
      </c>
      <c r="G9" s="102" t="s">
        <v>361</v>
      </c>
      <c r="H9" s="102" t="s">
        <v>362</v>
      </c>
      <c r="I9" s="102" t="s">
        <v>363</v>
      </c>
    </row>
    <row r="10" spans="1:15" s="94" customFormat="1">
      <c r="B10" s="99" t="s">
        <v>333</v>
      </c>
      <c r="C10" s="527">
        <v>0</v>
      </c>
      <c r="D10" s="527"/>
      <c r="E10" s="527"/>
      <c r="F10" s="527"/>
      <c r="G10" s="527"/>
      <c r="H10" s="527"/>
      <c r="I10" s="527"/>
      <c r="L10" s="283"/>
      <c r="O10" s="283"/>
    </row>
    <row r="11" spans="1:15" s="94" customFormat="1">
      <c r="B11" s="99" t="s">
        <v>334</v>
      </c>
      <c r="C11" s="95">
        <f>+C10</f>
        <v>0</v>
      </c>
      <c r="D11" s="95">
        <f t="shared" ref="D11:I11" si="0">+C11+D10</f>
        <v>0</v>
      </c>
      <c r="E11" s="95">
        <f t="shared" si="0"/>
        <v>0</v>
      </c>
      <c r="F11" s="95">
        <f t="shared" si="0"/>
        <v>0</v>
      </c>
      <c r="G11" s="95">
        <f t="shared" si="0"/>
        <v>0</v>
      </c>
      <c r="H11" s="95">
        <f t="shared" si="0"/>
        <v>0</v>
      </c>
      <c r="I11" s="95">
        <f t="shared" si="0"/>
        <v>0</v>
      </c>
      <c r="L11" s="283"/>
      <c r="O11" s="283"/>
    </row>
    <row r="12" spans="1:15" s="79" customFormat="1">
      <c r="B12" s="99" t="s">
        <v>335</v>
      </c>
      <c r="C12" s="528">
        <v>0</v>
      </c>
      <c r="D12" s="528">
        <v>0</v>
      </c>
      <c r="E12" s="528">
        <v>0</v>
      </c>
      <c r="F12" s="528">
        <v>0</v>
      </c>
      <c r="G12" s="528">
        <v>0</v>
      </c>
      <c r="H12" s="528">
        <v>0</v>
      </c>
      <c r="I12" s="528">
        <v>0</v>
      </c>
      <c r="L12" s="284"/>
      <c r="O12" s="284"/>
    </row>
    <row r="13" spans="1:15" s="94" customFormat="1">
      <c r="B13" s="99" t="s">
        <v>336</v>
      </c>
      <c r="C13" s="95">
        <f t="shared" ref="C13:I13" si="1">+C11*C12/12</f>
        <v>0</v>
      </c>
      <c r="D13" s="95">
        <f t="shared" si="1"/>
        <v>0</v>
      </c>
      <c r="E13" s="95">
        <f t="shared" si="1"/>
        <v>0</v>
      </c>
      <c r="F13" s="95">
        <f t="shared" si="1"/>
        <v>0</v>
      </c>
      <c r="G13" s="95">
        <f t="shared" si="1"/>
        <v>0</v>
      </c>
      <c r="H13" s="95">
        <f t="shared" si="1"/>
        <v>0</v>
      </c>
      <c r="I13" s="95">
        <f t="shared" si="1"/>
        <v>0</v>
      </c>
      <c r="L13" s="283"/>
      <c r="O13" s="283"/>
    </row>
    <row r="14" spans="1:15" s="94" customFormat="1">
      <c r="B14" s="99" t="s">
        <v>337</v>
      </c>
      <c r="C14" s="95">
        <f>+C13</f>
        <v>0</v>
      </c>
      <c r="D14" s="95">
        <f t="shared" ref="D14:I14" si="2">+C14+D13</f>
        <v>0</v>
      </c>
      <c r="E14" s="95">
        <f t="shared" si="2"/>
        <v>0</v>
      </c>
      <c r="F14" s="95">
        <f t="shared" si="2"/>
        <v>0</v>
      </c>
      <c r="G14" s="95">
        <f t="shared" si="2"/>
        <v>0</v>
      </c>
      <c r="H14" s="95">
        <f t="shared" si="2"/>
        <v>0</v>
      </c>
      <c r="I14" s="95">
        <f t="shared" si="2"/>
        <v>0</v>
      </c>
      <c r="L14" s="283"/>
      <c r="O14" s="283"/>
    </row>
    <row r="15" spans="1:15" s="94" customFormat="1">
      <c r="A15" s="96"/>
      <c r="B15" s="100"/>
      <c r="C15" s="97"/>
      <c r="D15" s="97"/>
      <c r="E15" s="97"/>
      <c r="F15" s="97"/>
      <c r="G15" s="97"/>
      <c r="H15" s="97"/>
      <c r="I15" s="97"/>
      <c r="L15" s="283"/>
      <c r="O15" s="283"/>
    </row>
    <row r="16" spans="1:15" s="79" customFormat="1">
      <c r="B16" s="101"/>
      <c r="C16" s="102" t="s">
        <v>338</v>
      </c>
      <c r="D16" s="102" t="s">
        <v>339</v>
      </c>
      <c r="E16" s="102" t="s">
        <v>340</v>
      </c>
      <c r="F16" s="102" t="s">
        <v>341</v>
      </c>
      <c r="G16" s="102" t="s">
        <v>342</v>
      </c>
      <c r="H16" s="102" t="s">
        <v>343</v>
      </c>
      <c r="I16" s="102" t="s">
        <v>344</v>
      </c>
      <c r="L16" s="284"/>
      <c r="O16" s="284"/>
    </row>
    <row r="17" spans="2:15" s="79" customFormat="1">
      <c r="B17" s="99" t="s">
        <v>333</v>
      </c>
      <c r="C17" s="527"/>
      <c r="D17" s="527"/>
      <c r="E17" s="527"/>
      <c r="F17" s="527"/>
      <c r="G17" s="527"/>
      <c r="H17" s="527"/>
      <c r="I17" s="527"/>
      <c r="L17" s="284"/>
      <c r="O17" s="284"/>
    </row>
    <row r="18" spans="2:15" s="79" customFormat="1">
      <c r="B18" s="99" t="s">
        <v>334</v>
      </c>
      <c r="C18" s="95">
        <f>+I11+C17</f>
        <v>0</v>
      </c>
      <c r="D18" s="95">
        <f t="shared" ref="D18:I18" si="3">+C18+D17</f>
        <v>0</v>
      </c>
      <c r="E18" s="95">
        <f t="shared" si="3"/>
        <v>0</v>
      </c>
      <c r="F18" s="95">
        <f t="shared" si="3"/>
        <v>0</v>
      </c>
      <c r="G18" s="95">
        <f t="shared" si="3"/>
        <v>0</v>
      </c>
      <c r="H18" s="95">
        <f t="shared" si="3"/>
        <v>0</v>
      </c>
      <c r="I18" s="95">
        <f t="shared" si="3"/>
        <v>0</v>
      </c>
      <c r="L18" s="284"/>
      <c r="O18" s="284"/>
    </row>
    <row r="19" spans="2:15" s="79" customFormat="1">
      <c r="B19" s="99" t="s">
        <v>335</v>
      </c>
      <c r="C19" s="528">
        <v>0</v>
      </c>
      <c r="D19" s="528">
        <v>0</v>
      </c>
      <c r="E19" s="528">
        <v>0</v>
      </c>
      <c r="F19" s="528">
        <v>0</v>
      </c>
      <c r="G19" s="528">
        <v>0</v>
      </c>
      <c r="H19" s="528">
        <v>0</v>
      </c>
      <c r="I19" s="528">
        <v>0</v>
      </c>
      <c r="L19" s="284"/>
      <c r="O19" s="284"/>
    </row>
    <row r="20" spans="2:15" s="79" customFormat="1">
      <c r="B20" s="99" t="s">
        <v>336</v>
      </c>
      <c r="C20" s="95">
        <f t="shared" ref="C20:I20" si="4">+C18*C19/12</f>
        <v>0</v>
      </c>
      <c r="D20" s="95">
        <f t="shared" si="4"/>
        <v>0</v>
      </c>
      <c r="E20" s="95">
        <f t="shared" si="4"/>
        <v>0</v>
      </c>
      <c r="F20" s="95">
        <f t="shared" si="4"/>
        <v>0</v>
      </c>
      <c r="G20" s="95">
        <f t="shared" si="4"/>
        <v>0</v>
      </c>
      <c r="H20" s="95">
        <f t="shared" si="4"/>
        <v>0</v>
      </c>
      <c r="I20" s="95">
        <f t="shared" si="4"/>
        <v>0</v>
      </c>
      <c r="L20" s="284"/>
      <c r="O20" s="284"/>
    </row>
    <row r="21" spans="2:15" s="79" customFormat="1">
      <c r="B21" s="99" t="s">
        <v>337</v>
      </c>
      <c r="C21" s="95">
        <f>+I14+C20</f>
        <v>0</v>
      </c>
      <c r="D21" s="95">
        <f t="shared" ref="D21:I21" si="5">+C21+D20</f>
        <v>0</v>
      </c>
      <c r="E21" s="95">
        <f t="shared" si="5"/>
        <v>0</v>
      </c>
      <c r="F21" s="95">
        <f t="shared" si="5"/>
        <v>0</v>
      </c>
      <c r="G21" s="95">
        <f t="shared" si="5"/>
        <v>0</v>
      </c>
      <c r="H21" s="95">
        <f t="shared" si="5"/>
        <v>0</v>
      </c>
      <c r="I21" s="95">
        <f t="shared" si="5"/>
        <v>0</v>
      </c>
      <c r="L21" s="284"/>
      <c r="O21" s="284"/>
    </row>
    <row r="22" spans="2:15" s="79" customFormat="1">
      <c r="B22" s="101"/>
      <c r="L22" s="284"/>
      <c r="O22" s="284"/>
    </row>
    <row r="23" spans="2:15" s="79" customFormat="1">
      <c r="B23" s="101"/>
      <c r="C23" s="102" t="s">
        <v>345</v>
      </c>
      <c r="D23" s="102" t="s">
        <v>346</v>
      </c>
      <c r="E23" s="102" t="s">
        <v>347</v>
      </c>
      <c r="F23" s="102" t="s">
        <v>348</v>
      </c>
      <c r="G23" s="102" t="s">
        <v>349</v>
      </c>
      <c r="H23" s="102" t="s">
        <v>350</v>
      </c>
      <c r="I23" s="102" t="s">
        <v>351</v>
      </c>
      <c r="L23" s="284"/>
      <c r="O23" s="284"/>
    </row>
    <row r="24" spans="2:15" s="79" customFormat="1">
      <c r="B24" s="99" t="s">
        <v>333</v>
      </c>
      <c r="C24" s="527"/>
      <c r="D24" s="527"/>
      <c r="E24" s="527"/>
      <c r="F24" s="527"/>
      <c r="G24" s="527"/>
      <c r="H24" s="527"/>
      <c r="I24" s="527"/>
      <c r="L24" s="284"/>
      <c r="O24" s="284"/>
    </row>
    <row r="25" spans="2:15" s="79" customFormat="1">
      <c r="B25" s="99" t="s">
        <v>334</v>
      </c>
      <c r="C25" s="95">
        <f>+I18+C24</f>
        <v>0</v>
      </c>
      <c r="D25" s="95">
        <f t="shared" ref="D25:I25" si="6">+C25+D24</f>
        <v>0</v>
      </c>
      <c r="E25" s="95">
        <f t="shared" si="6"/>
        <v>0</v>
      </c>
      <c r="F25" s="95">
        <f t="shared" si="6"/>
        <v>0</v>
      </c>
      <c r="G25" s="95">
        <f t="shared" si="6"/>
        <v>0</v>
      </c>
      <c r="H25" s="95">
        <f t="shared" si="6"/>
        <v>0</v>
      </c>
      <c r="I25" s="95">
        <f t="shared" si="6"/>
        <v>0</v>
      </c>
      <c r="L25" s="284"/>
      <c r="O25" s="284"/>
    </row>
    <row r="26" spans="2:15" s="79" customFormat="1">
      <c r="B26" s="99" t="s">
        <v>335</v>
      </c>
      <c r="C26" s="528">
        <v>0</v>
      </c>
      <c r="D26" s="528">
        <v>0</v>
      </c>
      <c r="E26" s="528">
        <v>0</v>
      </c>
      <c r="F26" s="528">
        <v>0</v>
      </c>
      <c r="G26" s="528">
        <v>0</v>
      </c>
      <c r="H26" s="528">
        <v>0</v>
      </c>
      <c r="I26" s="528">
        <v>0</v>
      </c>
      <c r="L26" s="284"/>
      <c r="O26" s="284"/>
    </row>
    <row r="27" spans="2:15" s="79" customFormat="1">
      <c r="B27" s="99" t="s">
        <v>336</v>
      </c>
      <c r="C27" s="95">
        <f t="shared" ref="C27:I27" si="7">+C25*C26/12</f>
        <v>0</v>
      </c>
      <c r="D27" s="95">
        <f t="shared" si="7"/>
        <v>0</v>
      </c>
      <c r="E27" s="95">
        <f t="shared" si="7"/>
        <v>0</v>
      </c>
      <c r="F27" s="95">
        <f t="shared" si="7"/>
        <v>0</v>
      </c>
      <c r="G27" s="95">
        <f t="shared" si="7"/>
        <v>0</v>
      </c>
      <c r="H27" s="95">
        <f t="shared" si="7"/>
        <v>0</v>
      </c>
      <c r="I27" s="95">
        <f t="shared" si="7"/>
        <v>0</v>
      </c>
      <c r="L27" s="284"/>
      <c r="O27" s="284"/>
    </row>
    <row r="28" spans="2:15" s="79" customFormat="1">
      <c r="B28" s="99" t="s">
        <v>337</v>
      </c>
      <c r="C28" s="95">
        <f>+I21+C27</f>
        <v>0</v>
      </c>
      <c r="D28" s="95">
        <f t="shared" ref="D28:I28" si="8">+C28+D27</f>
        <v>0</v>
      </c>
      <c r="E28" s="95">
        <f t="shared" si="8"/>
        <v>0</v>
      </c>
      <c r="F28" s="95">
        <f t="shared" si="8"/>
        <v>0</v>
      </c>
      <c r="G28" s="95">
        <f t="shared" si="8"/>
        <v>0</v>
      </c>
      <c r="H28" s="95">
        <f t="shared" si="8"/>
        <v>0</v>
      </c>
      <c r="I28" s="95">
        <f t="shared" si="8"/>
        <v>0</v>
      </c>
      <c r="L28" s="284"/>
      <c r="O28" s="284"/>
    </row>
    <row r="29" spans="2:15" s="79" customFormat="1">
      <c r="B29" s="101"/>
      <c r="L29" s="284"/>
      <c r="O29" s="284"/>
    </row>
    <row r="30" spans="2:15" s="79" customFormat="1">
      <c r="B30" s="101"/>
      <c r="C30" s="102" t="s">
        <v>352</v>
      </c>
      <c r="D30" s="102" t="s">
        <v>353</v>
      </c>
      <c r="E30" s="102" t="s">
        <v>354</v>
      </c>
      <c r="F30" s="102" t="s">
        <v>355</v>
      </c>
      <c r="G30" s="102" t="s">
        <v>356</v>
      </c>
      <c r="L30" s="284"/>
      <c r="O30" s="284"/>
    </row>
    <row r="31" spans="2:15" s="79" customFormat="1">
      <c r="B31" s="99" t="s">
        <v>333</v>
      </c>
      <c r="C31" s="527"/>
      <c r="D31" s="527"/>
      <c r="E31" s="527"/>
      <c r="F31" s="527"/>
      <c r="G31" s="527"/>
      <c r="L31" s="284"/>
      <c r="O31" s="284"/>
    </row>
    <row r="32" spans="2:15" s="79" customFormat="1">
      <c r="B32" s="99" t="s">
        <v>334</v>
      </c>
      <c r="C32" s="95">
        <f>+I25+C31</f>
        <v>0</v>
      </c>
      <c r="D32" s="95">
        <f>+C32+D31</f>
        <v>0</v>
      </c>
      <c r="E32" s="95">
        <f>+D32+E31</f>
        <v>0</v>
      </c>
      <c r="F32" s="95">
        <f>+E32+F31</f>
        <v>0</v>
      </c>
      <c r="G32" s="95">
        <f>+F32+G31</f>
        <v>0</v>
      </c>
      <c r="L32" s="284"/>
      <c r="O32" s="284"/>
    </row>
    <row r="33" spans="1:15" s="79" customFormat="1">
      <c r="B33" s="99" t="s">
        <v>335</v>
      </c>
      <c r="C33" s="528">
        <v>0</v>
      </c>
      <c r="D33" s="528">
        <v>0</v>
      </c>
      <c r="E33" s="528">
        <v>0</v>
      </c>
      <c r="F33" s="528">
        <v>0</v>
      </c>
      <c r="G33" s="528">
        <v>0</v>
      </c>
      <c r="L33" s="284"/>
      <c r="O33" s="284"/>
    </row>
    <row r="34" spans="1:15" s="79" customFormat="1">
      <c r="B34" s="99" t="s">
        <v>336</v>
      </c>
      <c r="C34" s="95">
        <f>+C32*C33/12</f>
        <v>0</v>
      </c>
      <c r="D34" s="95">
        <f>+D32*D33/12</f>
        <v>0</v>
      </c>
      <c r="E34" s="95">
        <f>+E32*E33/12</f>
        <v>0</v>
      </c>
      <c r="F34" s="95">
        <f>+F32*F33/12</f>
        <v>0</v>
      </c>
      <c r="G34" s="95">
        <f>+G32*G33/12</f>
        <v>0</v>
      </c>
      <c r="L34" s="284"/>
      <c r="O34" s="284"/>
    </row>
    <row r="35" spans="1:15" s="79" customFormat="1">
      <c r="B35" s="99" t="s">
        <v>337</v>
      </c>
      <c r="C35" s="95">
        <f>+I28+C34</f>
        <v>0</v>
      </c>
      <c r="D35" s="95">
        <f>+C35+D34</f>
        <v>0</v>
      </c>
      <c r="E35" s="95">
        <f>+D35+E34</f>
        <v>0</v>
      </c>
      <c r="F35" s="95">
        <f>+E35+F34</f>
        <v>0</v>
      </c>
      <c r="G35" s="95">
        <f>+F35+G34</f>
        <v>0</v>
      </c>
      <c r="L35" s="284"/>
      <c r="O35" s="284"/>
    </row>
    <row r="36" spans="1:15" s="79" customFormat="1" ht="9.75" customHeight="1">
      <c r="A36" s="98"/>
      <c r="B36" s="96"/>
      <c r="C36" s="97"/>
      <c r="D36" s="97"/>
      <c r="E36" s="97"/>
      <c r="F36" s="97"/>
      <c r="G36" s="97"/>
      <c r="L36" s="284"/>
      <c r="O36" s="284"/>
    </row>
    <row r="37" spans="1:15" s="79" customFormat="1">
      <c r="B37" s="311" t="str">
        <f>M38</f>
        <v/>
      </c>
      <c r="C37" s="312"/>
      <c r="D37" s="312"/>
      <c r="E37" s="312"/>
      <c r="F37" s="312"/>
      <c r="G37" s="103"/>
      <c r="H37" s="103"/>
      <c r="I37" s="103"/>
      <c r="L37" s="284"/>
      <c r="M37" s="281" t="s">
        <v>1004</v>
      </c>
      <c r="O37" s="284"/>
    </row>
    <row r="38" spans="1:15" s="79" customFormat="1" ht="8.25" customHeight="1">
      <c r="C38" s="103"/>
      <c r="D38" s="103"/>
      <c r="E38" s="103"/>
      <c r="F38" s="103"/>
      <c r="G38" s="103"/>
      <c r="H38" s="103"/>
      <c r="I38" s="103"/>
      <c r="L38" s="284"/>
      <c r="M38" s="282" t="str">
        <f>IF(G35=Uses!F34,"", "Warning:  Cumulative Interest should match Construction Interests on Uses")</f>
        <v/>
      </c>
      <c r="O38" s="284"/>
    </row>
    <row r="39" spans="1:15" s="79" customFormat="1" ht="34.15" customHeight="1">
      <c r="B39" s="103"/>
      <c r="C39" s="103"/>
      <c r="D39" s="103"/>
      <c r="E39" s="103"/>
      <c r="F39" s="103"/>
      <c r="G39" s="103"/>
      <c r="H39" s="103"/>
      <c r="I39" s="103"/>
      <c r="L39" s="284"/>
      <c r="O39" s="284"/>
    </row>
  </sheetData>
  <sheetProtection algorithmName="SHA-512" hashValue="jbL4KmxVTUK5Hn1K0KCWMlY37/DNCHQTZifOqOT4MzX4q40WEvbWQkb44AeErMbWH7rQG/sEauTwnW6H3w6t8Q==" saltValue="6An18xklek5xo1SEBn+R2Q==" spinCount="100000" sheet="1" objects="1" scenarios="1" autoFilter="0"/>
  <mergeCells count="1">
    <mergeCell ref="B7:I7"/>
  </mergeCells>
  <pageMargins left="0.3" right="0.3" top="0.5" bottom="0.5" header="0.3" footer="0.3"/>
  <pageSetup scale="76" fitToHeight="0" orientation="portrait" r:id="rId1"/>
  <headerFooter>
    <oddFooter>&amp;L&amp;9&amp;F&amp;R&amp;9&amp;A, 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43"/>
  <sheetViews>
    <sheetView zoomScale="110" zoomScaleNormal="110" workbookViewId="0">
      <selection activeCell="B6" sqref="B6:E6"/>
    </sheetView>
  </sheetViews>
  <sheetFormatPr defaultColWidth="8.85546875" defaultRowHeight="15"/>
  <cols>
    <col min="1" max="1" width="3" style="22" customWidth="1"/>
    <col min="2" max="2" width="3.28515625" style="22" customWidth="1"/>
    <col min="3" max="4" width="3.7109375" style="22" customWidth="1"/>
    <col min="5" max="5" width="91.42578125" style="22" customWidth="1"/>
    <col min="6" max="16384" width="8.85546875" style="22"/>
  </cols>
  <sheetData>
    <row r="1" spans="1:8" ht="15.75">
      <c r="A1" s="10" t="str">
        <f>'DEV Info'!A1</f>
        <v>Virginia Housing Rental Housing Loan Application - MIXED USE</v>
      </c>
      <c r="B1" s="16"/>
      <c r="F1" s="170"/>
    </row>
    <row r="2" spans="1:8" ht="3.6" customHeight="1" thickBot="1">
      <c r="A2" s="87"/>
      <c r="B2" s="87"/>
      <c r="C2" s="87"/>
      <c r="D2" s="87"/>
      <c r="E2" s="87"/>
      <c r="F2" s="367"/>
    </row>
    <row r="3" spans="1:8">
      <c r="F3" s="170"/>
    </row>
    <row r="4" spans="1:8" ht="18.75">
      <c r="A4" s="34" t="s">
        <v>714</v>
      </c>
      <c r="B4" s="34" t="s">
        <v>371</v>
      </c>
    </row>
    <row r="5" spans="1:8" ht="9" customHeight="1">
      <c r="C5" s="34"/>
      <c r="D5" s="34"/>
    </row>
    <row r="6" spans="1:8" ht="29.25" customHeight="1">
      <c r="B6" s="1125" t="s">
        <v>3356</v>
      </c>
      <c r="C6" s="1125"/>
      <c r="D6" s="1125"/>
      <c r="E6" s="1125"/>
      <c r="H6" s="247"/>
    </row>
    <row r="7" spans="1:8" ht="10.9" customHeight="1">
      <c r="C7" s="34"/>
      <c r="D7" s="34"/>
    </row>
    <row r="8" spans="1:8">
      <c r="B8" s="381" t="s">
        <v>893</v>
      </c>
    </row>
    <row r="9" spans="1:8" ht="10.15" customHeight="1">
      <c r="B9" s="368"/>
    </row>
    <row r="10" spans="1:8" ht="56.25" customHeight="1">
      <c r="B10" s="1126" t="s">
        <v>364</v>
      </c>
      <c r="C10" s="1126"/>
      <c r="D10" s="1126"/>
      <c r="E10" s="1126"/>
    </row>
    <row r="11" spans="1:8" ht="10.15" customHeight="1">
      <c r="C11" s="171"/>
      <c r="D11" s="171"/>
      <c r="E11" s="171"/>
    </row>
    <row r="12" spans="1:8" ht="10.15" customHeight="1">
      <c r="C12" s="369"/>
      <c r="D12" s="369"/>
    </row>
    <row r="13" spans="1:8" ht="25.5" customHeight="1">
      <c r="B13" s="370" t="s">
        <v>880</v>
      </c>
      <c r="C13" s="371"/>
      <c r="D13" s="1127" t="s">
        <v>389</v>
      </c>
      <c r="E13" s="1127"/>
    </row>
    <row r="14" spans="1:8" ht="10.15" customHeight="1">
      <c r="C14" s="1128"/>
      <c r="D14" s="1128"/>
      <c r="E14" s="1128"/>
    </row>
    <row r="15" spans="1:8" ht="42" customHeight="1">
      <c r="C15" s="29"/>
      <c r="D15" s="644" t="s">
        <v>313</v>
      </c>
      <c r="E15" s="377" t="s">
        <v>365</v>
      </c>
    </row>
    <row r="16" spans="1:8" ht="25.5">
      <c r="C16" s="29"/>
      <c r="D16" s="644" t="s">
        <v>314</v>
      </c>
      <c r="E16" s="377" t="s">
        <v>366</v>
      </c>
    </row>
    <row r="17" spans="2:5">
      <c r="C17" s="29"/>
      <c r="D17" s="644" t="s">
        <v>315</v>
      </c>
      <c r="E17" s="379" t="s">
        <v>881</v>
      </c>
    </row>
    <row r="18" spans="2:5">
      <c r="C18" s="29"/>
      <c r="D18" s="644" t="s">
        <v>316</v>
      </c>
      <c r="E18" s="379" t="s">
        <v>302</v>
      </c>
    </row>
    <row r="19" spans="2:5" ht="28.5" customHeight="1">
      <c r="C19" s="29"/>
      <c r="D19" s="644" t="s">
        <v>317</v>
      </c>
      <c r="E19" s="377" t="s">
        <v>367</v>
      </c>
    </row>
    <row r="20" spans="2:5" ht="25.5">
      <c r="C20" s="29"/>
      <c r="D20" s="644" t="s">
        <v>318</v>
      </c>
      <c r="E20" s="377" t="s">
        <v>368</v>
      </c>
    </row>
    <row r="21" spans="2:5" ht="25.5">
      <c r="C21" s="29"/>
      <c r="D21" s="644" t="s">
        <v>319</v>
      </c>
      <c r="E21" s="377" t="s">
        <v>369</v>
      </c>
    </row>
    <row r="22" spans="2:5">
      <c r="C22" s="29"/>
      <c r="D22" s="644" t="s">
        <v>320</v>
      </c>
      <c r="E22" s="379" t="s">
        <v>882</v>
      </c>
    </row>
    <row r="23" spans="2:5">
      <c r="C23" s="29"/>
      <c r="D23" s="644" t="s">
        <v>321</v>
      </c>
      <c r="E23" s="380" t="s">
        <v>883</v>
      </c>
    </row>
    <row r="24" spans="2:5">
      <c r="C24" s="368"/>
      <c r="D24" s="368"/>
    </row>
    <row r="25" spans="2:5">
      <c r="B25" s="381" t="s">
        <v>892</v>
      </c>
      <c r="C25" s="368"/>
      <c r="D25" s="368"/>
    </row>
    <row r="26" spans="2:5" ht="10.15" customHeight="1">
      <c r="C26" s="368"/>
      <c r="D26" s="368"/>
    </row>
    <row r="27" spans="2:5" ht="10.15" customHeight="1">
      <c r="C27" s="369"/>
      <c r="D27" s="369"/>
    </row>
    <row r="28" spans="2:5" ht="28.9" customHeight="1">
      <c r="B28" s="370" t="s">
        <v>15</v>
      </c>
      <c r="C28" s="368"/>
      <c r="D28" s="1129" t="s">
        <v>390</v>
      </c>
      <c r="E28" s="1129"/>
    </row>
    <row r="29" spans="2:5" ht="10.15" customHeight="1">
      <c r="C29" s="369"/>
      <c r="D29" s="369"/>
    </row>
    <row r="30" spans="2:5">
      <c r="C30" s="29"/>
      <c r="D30" s="644" t="s">
        <v>313</v>
      </c>
      <c r="E30" s="382" t="s">
        <v>883</v>
      </c>
    </row>
    <row r="31" spans="2:5">
      <c r="C31" s="29"/>
      <c r="D31" s="644" t="s">
        <v>314</v>
      </c>
      <c r="E31" s="382" t="s">
        <v>882</v>
      </c>
    </row>
    <row r="32" spans="2:5">
      <c r="C32" s="29"/>
      <c r="D32" s="644" t="s">
        <v>315</v>
      </c>
      <c r="E32" s="382" t="s">
        <v>884</v>
      </c>
    </row>
    <row r="33" spans="3:5">
      <c r="C33" s="29"/>
      <c r="D33" s="644" t="s">
        <v>316</v>
      </c>
      <c r="E33" s="382" t="s">
        <v>885</v>
      </c>
    </row>
    <row r="34" spans="3:5">
      <c r="C34" s="29"/>
      <c r="D34" s="644" t="s">
        <v>317</v>
      </c>
      <c r="E34" s="382" t="s">
        <v>886</v>
      </c>
    </row>
    <row r="35" spans="3:5" ht="26.25">
      <c r="C35" s="29"/>
      <c r="D35" s="644" t="s">
        <v>318</v>
      </c>
      <c r="E35" s="383" t="s">
        <v>370</v>
      </c>
    </row>
    <row r="36" spans="3:5" ht="26.25">
      <c r="C36" s="29"/>
      <c r="D36" s="644" t="s">
        <v>319</v>
      </c>
      <c r="E36" s="383" t="s">
        <v>887</v>
      </c>
    </row>
    <row r="37" spans="3:5">
      <c r="C37" s="29"/>
      <c r="D37" s="644" t="s">
        <v>320</v>
      </c>
      <c r="E37" s="382" t="s">
        <v>888</v>
      </c>
    </row>
    <row r="38" spans="3:5">
      <c r="C38" s="29"/>
      <c r="D38" s="644" t="s">
        <v>321</v>
      </c>
      <c r="E38" s="384" t="s">
        <v>889</v>
      </c>
    </row>
    <row r="39" spans="3:5">
      <c r="C39" s="29"/>
      <c r="D39" s="644" t="s">
        <v>311</v>
      </c>
      <c r="E39" s="382" t="s">
        <v>3209</v>
      </c>
    </row>
    <row r="40" spans="3:5">
      <c r="C40" s="29"/>
      <c r="D40" s="644" t="s">
        <v>312</v>
      </c>
      <c r="E40" s="382" t="s">
        <v>890</v>
      </c>
    </row>
    <row r="41" spans="3:5" ht="10.15" customHeight="1">
      <c r="C41" s="369"/>
      <c r="D41" s="373"/>
      <c r="E41" s="374"/>
    </row>
    <row r="42" spans="3:5">
      <c r="D42" s="225"/>
      <c r="E42" s="225"/>
    </row>
    <row r="43" spans="3:5">
      <c r="C43" s="372"/>
      <c r="D43" s="375"/>
      <c r="E43" s="225"/>
    </row>
  </sheetData>
  <sheetProtection algorithmName="SHA-512" hashValue="eekupFqjI/JqMg89LHMzYIK+5szHZwJHO9yxPTpOhNi8x8CTD4OsJ3HZP0ylbgVzeiURn35jO2NQe6aZpydAOA==" saltValue="4q1fLRwrJOYGAk/O2KSmrg==" spinCount="100000" sheet="1" objects="1" scenarios="1" autoFilter="0"/>
  <mergeCells count="5">
    <mergeCell ref="B6:E6"/>
    <mergeCell ref="B10:E10"/>
    <mergeCell ref="D13:E13"/>
    <mergeCell ref="C14:E14"/>
    <mergeCell ref="D28:E28"/>
  </mergeCells>
  <pageMargins left="0.45" right="0.45" top="0.25" bottom="0.5" header="0.3" footer="0.3"/>
  <pageSetup scale="92" orientation="portrait" r:id="rId1"/>
  <headerFooter>
    <oddFooter>&amp;L&amp;9&amp;F&amp;R&amp;9&amp;A, Page &amp;P of &amp;N</oddFooter>
  </headerFooter>
  <colBreaks count="1" manualBreakCount="1">
    <brk id="5" max="51"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0000"/>
    <pageSetUpPr fitToPage="1"/>
  </sheetPr>
  <dimension ref="A1:S63"/>
  <sheetViews>
    <sheetView topLeftCell="A10" zoomScaleNormal="100" workbookViewId="0">
      <selection activeCell="I11" sqref="I11"/>
    </sheetView>
  </sheetViews>
  <sheetFormatPr defaultColWidth="8.85546875" defaultRowHeight="12"/>
  <cols>
    <col min="1" max="1" width="17.7109375" style="114" customWidth="1"/>
    <col min="2" max="2" width="6.5703125" style="114" customWidth="1"/>
    <col min="3" max="3" width="2.7109375" style="114" customWidth="1"/>
    <col min="4" max="4" width="12.7109375" style="114" customWidth="1"/>
    <col min="5" max="5" width="12.42578125" style="114" customWidth="1"/>
    <col min="6" max="6" width="11.85546875" style="114" customWidth="1"/>
    <col min="7" max="7" width="10.5703125" style="114" customWidth="1"/>
    <col min="8" max="8" width="12.85546875" style="114" customWidth="1"/>
    <col min="9" max="9" width="8.28515625" style="114" customWidth="1"/>
    <col min="10" max="10" width="15.28515625" style="114" customWidth="1"/>
    <col min="11" max="11" width="4.7109375" style="114" customWidth="1"/>
    <col min="12" max="12" width="8.85546875" style="114"/>
    <col min="13" max="13" width="3.7109375" style="114" customWidth="1"/>
    <col min="14" max="14" width="4.7109375" style="114" customWidth="1"/>
    <col min="15" max="15" width="2.5703125" style="315" customWidth="1"/>
    <col min="16" max="17" width="8.85546875" style="114" hidden="1" customWidth="1"/>
    <col min="18" max="18" width="2" style="315" customWidth="1"/>
    <col min="19" max="16384" width="8.85546875" style="114"/>
  </cols>
  <sheetData>
    <row r="1" spans="1:19" ht="18">
      <c r="A1" s="1133" t="s">
        <v>404</v>
      </c>
      <c r="B1" s="1133"/>
      <c r="C1" s="1133"/>
      <c r="D1" s="1133"/>
      <c r="E1" s="1133"/>
      <c r="F1" s="1133"/>
      <c r="G1" s="1133"/>
      <c r="H1" s="1133"/>
      <c r="I1" s="1133"/>
      <c r="J1" s="1133"/>
    </row>
    <row r="2" spans="1:19" ht="7.15" customHeight="1"/>
    <row r="3" spans="1:19" ht="12.75">
      <c r="A3" s="115" t="s">
        <v>419</v>
      </c>
      <c r="B3" s="116"/>
      <c r="C3" s="116"/>
      <c r="S3" s="114" t="s">
        <v>1046</v>
      </c>
    </row>
    <row r="4" spans="1:19" ht="9" customHeight="1"/>
    <row r="5" spans="1:19" ht="12.75">
      <c r="A5" s="117" t="s">
        <v>393</v>
      </c>
      <c r="B5" s="118"/>
      <c r="C5" s="118"/>
      <c r="D5" s="119">
        <f>'DEV Info'!D6</f>
        <v>0</v>
      </c>
      <c r="E5" s="120"/>
      <c r="F5" s="120"/>
      <c r="G5" s="120"/>
      <c r="H5" s="120"/>
      <c r="I5" s="120"/>
      <c r="J5" s="121"/>
    </row>
    <row r="6" spans="1:19" ht="14.45" customHeight="1">
      <c r="A6" s="114" t="s">
        <v>420</v>
      </c>
      <c r="B6" s="120">
        <f>'DEV Info'!D27</f>
        <v>0</v>
      </c>
      <c r="D6" s="208" t="s">
        <v>715</v>
      </c>
      <c r="E6" s="120" t="e">
        <f>'DEV Info'!#REF!</f>
        <v>#REF!</v>
      </c>
      <c r="G6" s="114" t="s">
        <v>422</v>
      </c>
      <c r="H6" s="122">
        <f>'DEV Info'!D19</f>
        <v>0</v>
      </c>
      <c r="I6" s="120"/>
      <c r="J6" s="120"/>
    </row>
    <row r="7" spans="1:19" ht="14.45" customHeight="1">
      <c r="A7" s="114" t="s">
        <v>421</v>
      </c>
      <c r="B7" s="1137">
        <f>Bldg!H5</f>
        <v>0</v>
      </c>
      <c r="C7" s="1137"/>
      <c r="D7" s="1137"/>
      <c r="G7" s="114" t="s">
        <v>423</v>
      </c>
      <c r="H7" s="120">
        <f>'DEV Info'!G25</f>
        <v>0</v>
      </c>
      <c r="I7" s="123"/>
    </row>
    <row r="10" spans="1:19" ht="12.75">
      <c r="A10" s="124"/>
      <c r="B10" s="120"/>
      <c r="C10" s="120"/>
      <c r="D10" s="118" t="s">
        <v>308</v>
      </c>
      <c r="E10" s="120"/>
      <c r="F10" s="120"/>
      <c r="G10" s="121"/>
    </row>
    <row r="11" spans="1:19" ht="24">
      <c r="A11" s="125" t="s">
        <v>394</v>
      </c>
      <c r="B11" s="126"/>
      <c r="C11" s="125"/>
      <c r="D11" s="127" t="s">
        <v>56</v>
      </c>
      <c r="E11" s="128" t="s">
        <v>244</v>
      </c>
      <c r="F11" s="128" t="s">
        <v>577</v>
      </c>
      <c r="G11" s="128" t="s">
        <v>712</v>
      </c>
    </row>
    <row r="12" spans="1:19">
      <c r="A12" s="124" t="s">
        <v>784</v>
      </c>
      <c r="B12" s="120"/>
      <c r="C12" s="124"/>
      <c r="D12" s="129">
        <f>Sources!C78</f>
        <v>0</v>
      </c>
      <c r="E12" s="130" t="e">
        <f>D12/B$6</f>
        <v>#DIV/0!</v>
      </c>
      <c r="F12" s="130">
        <f>Sources!F78</f>
        <v>0</v>
      </c>
      <c r="G12" s="385" t="e">
        <f>D12/B$7</f>
        <v>#DIV/0!</v>
      </c>
    </row>
    <row r="13" spans="1:19">
      <c r="A13" s="133" t="s">
        <v>773</v>
      </c>
      <c r="B13" s="122"/>
      <c r="C13" s="124"/>
      <c r="D13" s="129">
        <f>Sources!C49</f>
        <v>0</v>
      </c>
      <c r="E13" s="130" t="e">
        <f>D13/B$6</f>
        <v>#DIV/0!</v>
      </c>
      <c r="F13" s="130"/>
      <c r="G13" s="385" t="e">
        <f>D13/B$7</f>
        <v>#DIV/0!</v>
      </c>
    </row>
    <row r="14" spans="1:19">
      <c r="A14" s="133" t="s">
        <v>765</v>
      </c>
      <c r="B14" s="122"/>
      <c r="C14" s="124"/>
      <c r="D14" s="129">
        <f>Sources!C42</f>
        <v>0</v>
      </c>
      <c r="E14" s="130" t="e">
        <f>D14/B$6</f>
        <v>#DIV/0!</v>
      </c>
      <c r="F14" s="130">
        <f>Sources!F42</f>
        <v>0</v>
      </c>
      <c r="G14" s="385" t="e">
        <f>D14/B$7</f>
        <v>#DIV/0!</v>
      </c>
    </row>
    <row r="15" spans="1:19">
      <c r="A15" s="133" t="s">
        <v>396</v>
      </c>
      <c r="B15" s="122"/>
      <c r="C15" s="124"/>
      <c r="D15" s="129">
        <f>Sources!C58</f>
        <v>0</v>
      </c>
      <c r="E15" s="130" t="e">
        <f>D15/B$6</f>
        <v>#DIV/0!</v>
      </c>
      <c r="F15" s="130"/>
      <c r="G15" s="385" t="e">
        <f>D15/B$7</f>
        <v>#DIV/0!</v>
      </c>
    </row>
    <row r="16" spans="1:19">
      <c r="A16" s="134" t="s">
        <v>310</v>
      </c>
      <c r="B16" s="134"/>
      <c r="C16" s="134"/>
      <c r="D16" s="135">
        <f>SUM(D12:D15)</f>
        <v>0</v>
      </c>
      <c r="E16" s="136" t="e">
        <f>D16/B6</f>
        <v>#DIV/0!</v>
      </c>
      <c r="F16" s="136">
        <f>SUM(F12:F15)</f>
        <v>0</v>
      </c>
    </row>
    <row r="17" spans="1:10">
      <c r="A17" s="134"/>
      <c r="B17" s="134"/>
      <c r="C17" s="134"/>
      <c r="D17" s="135"/>
    </row>
    <row r="18" spans="1:10">
      <c r="A18" s="114" t="s">
        <v>787</v>
      </c>
      <c r="D18" s="136">
        <f>Sources!C29</f>
        <v>0</v>
      </c>
      <c r="F18" s="137" t="s">
        <v>406</v>
      </c>
      <c r="G18" s="138"/>
      <c r="H18" s="145">
        <f>Sources!F121</f>
        <v>0</v>
      </c>
      <c r="I18" s="147"/>
    </row>
    <row r="19" spans="1:10">
      <c r="A19" s="114" t="s">
        <v>397</v>
      </c>
      <c r="D19" s="136" t="e">
        <f>Sources!#REF!</f>
        <v>#REF!</v>
      </c>
      <c r="F19" s="279" t="s">
        <v>788</v>
      </c>
      <c r="G19" s="123"/>
      <c r="H19" s="141"/>
      <c r="I19" s="147"/>
    </row>
    <row r="20" spans="1:10" ht="10.15" customHeight="1">
      <c r="A20" s="142"/>
      <c r="B20" s="142"/>
      <c r="C20" s="142"/>
      <c r="D20" s="143"/>
    </row>
    <row r="22" spans="1:10" ht="12.75">
      <c r="A22" s="1130" t="s">
        <v>398</v>
      </c>
      <c r="B22" s="1131"/>
      <c r="C22" s="1131"/>
      <c r="D22" s="1131"/>
      <c r="E22" s="1131"/>
      <c r="F22" s="1132"/>
      <c r="H22" s="1134" t="s">
        <v>307</v>
      </c>
      <c r="I22" s="1136"/>
      <c r="J22" s="1135"/>
    </row>
    <row r="23" spans="1:10">
      <c r="A23" s="125" t="s">
        <v>405</v>
      </c>
      <c r="B23" s="126"/>
      <c r="C23" s="125"/>
      <c r="D23" s="127" t="s">
        <v>56</v>
      </c>
      <c r="E23" s="128" t="s">
        <v>244</v>
      </c>
      <c r="F23" s="128" t="s">
        <v>395</v>
      </c>
    </row>
    <row r="24" spans="1:10">
      <c r="A24" s="124" t="s">
        <v>399</v>
      </c>
      <c r="B24" s="121"/>
      <c r="C24" s="124"/>
      <c r="D24" s="129">
        <f>Uses!F10</f>
        <v>0</v>
      </c>
      <c r="E24" s="385" t="e">
        <f>D24/$B$6</f>
        <v>#DIV/0!</v>
      </c>
      <c r="F24" s="385" t="e">
        <f>D24/B$7</f>
        <v>#DIV/0!</v>
      </c>
      <c r="H24" s="144" t="s">
        <v>1016</v>
      </c>
      <c r="I24" s="139"/>
      <c r="J24" s="145">
        <f>D24+D25+D26</f>
        <v>0</v>
      </c>
    </row>
    <row r="25" spans="1:10">
      <c r="A25" s="124" t="s">
        <v>407</v>
      </c>
      <c r="B25" s="121"/>
      <c r="C25" s="124"/>
      <c r="D25" s="129">
        <f>Uses!F15</f>
        <v>0</v>
      </c>
      <c r="E25" s="385" t="e">
        <f t="shared" ref="E25:E29" si="0">D25/$B$6</f>
        <v>#DIV/0!</v>
      </c>
      <c r="F25" s="385" t="e">
        <f t="shared" ref="F25:F29" si="1">D25/B$7</f>
        <v>#DIV/0!</v>
      </c>
      <c r="H25" s="124" t="s">
        <v>1015</v>
      </c>
      <c r="I25" s="121"/>
      <c r="J25" s="129">
        <f>D27</f>
        <v>0</v>
      </c>
    </row>
    <row r="26" spans="1:10">
      <c r="A26" s="124" t="s">
        <v>400</v>
      </c>
      <c r="B26" s="121"/>
      <c r="C26" s="124"/>
      <c r="D26" s="129">
        <f>Uses!L19</f>
        <v>0</v>
      </c>
      <c r="E26" s="385" t="e">
        <f t="shared" si="0"/>
        <v>#DIV/0!</v>
      </c>
      <c r="F26" s="385" t="e">
        <f t="shared" si="1"/>
        <v>#DIV/0!</v>
      </c>
      <c r="H26" s="124" t="s">
        <v>416</v>
      </c>
      <c r="I26" s="121"/>
      <c r="J26" s="129">
        <f>D28</f>
        <v>0</v>
      </c>
    </row>
    <row r="27" spans="1:10">
      <c r="A27" s="124" t="s">
        <v>260</v>
      </c>
      <c r="B27" s="121"/>
      <c r="C27" s="124"/>
      <c r="D27" s="129">
        <f>Uses!F80</f>
        <v>0</v>
      </c>
      <c r="E27" s="385" t="e">
        <f t="shared" si="0"/>
        <v>#DIV/0!</v>
      </c>
      <c r="F27" s="385" t="e">
        <f t="shared" si="1"/>
        <v>#DIV/0!</v>
      </c>
      <c r="H27" s="140" t="s">
        <v>1013</v>
      </c>
      <c r="I27" s="141"/>
      <c r="J27" s="146">
        <f>Uses!F89</f>
        <v>0</v>
      </c>
    </row>
    <row r="28" spans="1:10">
      <c r="A28" s="124" t="s">
        <v>401</v>
      </c>
      <c r="B28" s="121"/>
      <c r="C28" s="124"/>
      <c r="D28" s="129">
        <f>Uses!L104</f>
        <v>0</v>
      </c>
      <c r="E28" s="385" t="e">
        <f t="shared" si="0"/>
        <v>#DIV/0!</v>
      </c>
      <c r="F28" s="385" t="e">
        <f t="shared" si="1"/>
        <v>#DIV/0!</v>
      </c>
      <c r="H28" s="140" t="s">
        <v>1014</v>
      </c>
      <c r="I28" s="141"/>
      <c r="J28" s="146">
        <f>Uses!L89-Uses!F89</f>
        <v>0</v>
      </c>
    </row>
    <row r="29" spans="1:10">
      <c r="A29" s="124" t="s">
        <v>1012</v>
      </c>
      <c r="B29" s="121"/>
      <c r="C29" s="124"/>
      <c r="D29" s="129">
        <f>Uses!L89</f>
        <v>0</v>
      </c>
      <c r="E29" s="385" t="e">
        <f t="shared" si="0"/>
        <v>#DIV/0!</v>
      </c>
      <c r="F29" s="385" t="e">
        <f t="shared" si="1"/>
        <v>#DIV/0!</v>
      </c>
      <c r="H29" s="116" t="s">
        <v>307</v>
      </c>
      <c r="J29" s="135">
        <f>SUM(J24:J28)</f>
        <v>0</v>
      </c>
    </row>
    <row r="30" spans="1:10" ht="12.75">
      <c r="A30" s="142" t="s">
        <v>402</v>
      </c>
      <c r="B30" s="142"/>
      <c r="C30" s="142"/>
      <c r="D30" s="143">
        <f>SUM(D24:D29)</f>
        <v>0</v>
      </c>
      <c r="E30" s="386" t="e">
        <f>D30/B6</f>
        <v>#DIV/0!</v>
      </c>
    </row>
    <row r="33" spans="1:16" ht="12.75">
      <c r="A33" s="1130" t="s">
        <v>789</v>
      </c>
      <c r="B33" s="1131"/>
      <c r="C33" s="1131"/>
      <c r="D33" s="1132"/>
      <c r="E33" s="147"/>
      <c r="F33" s="285" t="s">
        <v>791</v>
      </c>
    </row>
    <row r="34" spans="1:16" ht="14.45" customHeight="1">
      <c r="A34" s="144" t="s">
        <v>185</v>
      </c>
      <c r="B34" s="138"/>
      <c r="C34" s="138"/>
      <c r="D34" s="145">
        <f>Income!M64</f>
        <v>0</v>
      </c>
      <c r="F34" s="153" t="e">
        <f>'DEV Info'!#REF!</f>
        <v>#REF!</v>
      </c>
      <c r="H34" s="1134" t="s">
        <v>409</v>
      </c>
      <c r="I34" s="1135"/>
    </row>
    <row r="35" spans="1:16">
      <c r="A35" s="144" t="s">
        <v>187</v>
      </c>
      <c r="B35" s="138"/>
      <c r="C35" s="138"/>
      <c r="D35" s="145">
        <f>Income!M65</f>
        <v>0</v>
      </c>
      <c r="H35" s="133" t="s">
        <v>748</v>
      </c>
      <c r="I35" s="132">
        <f>'DEV Info'!E33</f>
        <v>0</v>
      </c>
    </row>
    <row r="36" spans="1:16">
      <c r="A36" s="148" t="s">
        <v>251</v>
      </c>
      <c r="B36" s="149"/>
      <c r="C36" s="120"/>
      <c r="D36" s="129">
        <f>SUM(D34:D35)</f>
        <v>0</v>
      </c>
      <c r="H36" s="132" t="str">
        <f>'DEV Info'!D34</f>
        <v># of 1BR</v>
      </c>
      <c r="I36" s="132">
        <f>'DEV Info'!E34</f>
        <v>0</v>
      </c>
    </row>
    <row r="37" spans="1:16">
      <c r="A37" s="140" t="s">
        <v>329</v>
      </c>
      <c r="B37" s="131">
        <f>Income!L67</f>
        <v>0</v>
      </c>
      <c r="C37" s="123"/>
      <c r="D37" s="146">
        <f>Income!M67</f>
        <v>0</v>
      </c>
      <c r="H37" s="132" t="str">
        <f>'DEV Info'!D35</f>
        <v># of 2BR</v>
      </c>
      <c r="I37" s="132">
        <f>'DEV Info'!E35</f>
        <v>0</v>
      </c>
    </row>
    <row r="38" spans="1:16">
      <c r="A38" s="140" t="s">
        <v>330</v>
      </c>
      <c r="B38" s="151">
        <f>Income!L68</f>
        <v>0</v>
      </c>
      <c r="C38" s="123"/>
      <c r="D38" s="146">
        <f>Income!M68</f>
        <v>0</v>
      </c>
      <c r="H38" s="132" t="str">
        <f>'DEV Info'!D36</f>
        <v># of 3BR</v>
      </c>
      <c r="I38" s="132">
        <f>'DEV Info'!E36</f>
        <v>0</v>
      </c>
    </row>
    <row r="39" spans="1:16" ht="12.75" thickBot="1">
      <c r="A39" s="116"/>
      <c r="B39" s="134" t="s">
        <v>188</v>
      </c>
      <c r="D39" s="136">
        <f>D34+D35-D37-D38</f>
        <v>0</v>
      </c>
      <c r="H39" s="150" t="str">
        <f>'DEV Info'!D37</f>
        <v># of 4+ BR</v>
      </c>
      <c r="I39" s="150">
        <f>'DEV Info'!E37</f>
        <v>0</v>
      </c>
    </row>
    <row r="40" spans="1:16" ht="12.75" thickTop="1">
      <c r="H40" s="152" t="s">
        <v>39</v>
      </c>
      <c r="I40" s="153">
        <f>SUM(I35:I39)</f>
        <v>0</v>
      </c>
    </row>
    <row r="41" spans="1:16" ht="9.6" customHeight="1"/>
    <row r="42" spans="1:16" ht="9.6" customHeight="1">
      <c r="A42" s="1130" t="s">
        <v>410</v>
      </c>
      <c r="B42" s="1131"/>
      <c r="C42" s="1131"/>
      <c r="D42" s="1131"/>
      <c r="E42" s="1132"/>
      <c r="F42" s="147"/>
    </row>
    <row r="43" spans="1:16" ht="14.45" customHeight="1">
      <c r="A43" s="125" t="s">
        <v>793</v>
      </c>
      <c r="B43" s="126"/>
      <c r="C43" s="126"/>
      <c r="D43" s="128" t="s">
        <v>244</v>
      </c>
      <c r="E43" s="128" t="s">
        <v>415</v>
      </c>
      <c r="F43" s="147"/>
      <c r="G43" s="154"/>
      <c r="H43" s="249" t="s">
        <v>417</v>
      </c>
      <c r="I43" s="250"/>
      <c r="J43" s="251"/>
      <c r="K43" s="154"/>
    </row>
    <row r="44" spans="1:16">
      <c r="A44" s="124" t="s">
        <v>792</v>
      </c>
      <c r="B44" s="120"/>
      <c r="C44" s="121"/>
      <c r="D44" s="399" t="e">
        <f>E44/B$6</f>
        <v>#DIV/0!</v>
      </c>
      <c r="E44" s="130">
        <f>Expenses!J21</f>
        <v>0</v>
      </c>
      <c r="G44" s="147"/>
      <c r="H44" s="114" t="s">
        <v>246</v>
      </c>
      <c r="J44" s="136">
        <f>D39</f>
        <v>0</v>
      </c>
    </row>
    <row r="45" spans="1:16">
      <c r="A45" s="124" t="s">
        <v>279</v>
      </c>
      <c r="B45" s="120"/>
      <c r="C45" s="121"/>
      <c r="D45" s="399" t="e">
        <f>E45/B$6</f>
        <v>#DIV/0!</v>
      </c>
      <c r="E45" s="130">
        <f>Expenses!J30</f>
        <v>0</v>
      </c>
      <c r="G45" s="116"/>
      <c r="H45" s="114" t="s">
        <v>414</v>
      </c>
      <c r="J45" s="136">
        <f>E53</f>
        <v>0</v>
      </c>
    </row>
    <row r="46" spans="1:16">
      <c r="A46" s="124" t="s">
        <v>411</v>
      </c>
      <c r="B46" s="120"/>
      <c r="C46" s="121"/>
      <c r="D46" s="399" t="e">
        <f>E46/B$6</f>
        <v>#DIV/0!</v>
      </c>
      <c r="E46" s="130">
        <f>Expenses!J53</f>
        <v>0</v>
      </c>
      <c r="H46" s="116" t="s">
        <v>418</v>
      </c>
      <c r="J46" s="136">
        <f>J44-J45</f>
        <v>0</v>
      </c>
    </row>
    <row r="47" spans="1:16">
      <c r="A47" s="124" t="s">
        <v>412</v>
      </c>
      <c r="B47" s="120"/>
      <c r="C47" s="121"/>
      <c r="D47" s="399" t="e">
        <f>E47/B$6</f>
        <v>#DIV/0!</v>
      </c>
      <c r="E47" s="130">
        <f>Expenses!J65</f>
        <v>0</v>
      </c>
      <c r="H47" s="114" t="s">
        <v>252</v>
      </c>
      <c r="J47" s="136">
        <f>F16</f>
        <v>0</v>
      </c>
      <c r="P47" s="114" t="s">
        <v>812</v>
      </c>
    </row>
    <row r="48" spans="1:16" ht="7.15" customHeight="1">
      <c r="A48" s="155"/>
      <c r="B48" s="147"/>
      <c r="C48" s="121"/>
      <c r="D48" s="399"/>
      <c r="E48" s="130"/>
    </row>
    <row r="49" spans="1:16" ht="11.45" customHeight="1">
      <c r="A49" s="156" t="s">
        <v>241</v>
      </c>
      <c r="B49" s="120"/>
      <c r="C49" s="121"/>
      <c r="D49" s="405" t="e">
        <f>E49/B$6</f>
        <v>#DIV/0!</v>
      </c>
      <c r="E49" s="130">
        <f>SUM(E44:E47)</f>
        <v>0</v>
      </c>
      <c r="H49" s="396" t="s">
        <v>424</v>
      </c>
      <c r="I49" s="397"/>
      <c r="J49" s="398" t="e">
        <f>J46/J47</f>
        <v>#DIV/0!</v>
      </c>
      <c r="P49" s="114" t="e">
        <f>J46/J47</f>
        <v>#DIV/0!</v>
      </c>
    </row>
    <row r="50" spans="1:16" ht="7.15" customHeight="1">
      <c r="A50" s="155"/>
      <c r="B50" s="120"/>
      <c r="C50" s="121"/>
      <c r="D50" s="399"/>
      <c r="E50" s="130"/>
    </row>
    <row r="51" spans="1:16" ht="11.45" customHeight="1" thickBot="1">
      <c r="A51" s="157" t="s">
        <v>413</v>
      </c>
      <c r="B51" s="158"/>
      <c r="C51" s="121"/>
      <c r="D51" s="406" t="e">
        <f>E51/B$6</f>
        <v>#DIV/0!</v>
      </c>
      <c r="E51" s="159">
        <f>Expenses!J69</f>
        <v>0</v>
      </c>
      <c r="P51" s="114" t="e">
        <f>IF(J49=P49,"", "Warning:  DCR Calculated value has been changed")</f>
        <v>#DIV/0!</v>
      </c>
    </row>
    <row r="52" spans="1:16" ht="7.15" customHeight="1" thickTop="1">
      <c r="A52" s="155"/>
      <c r="B52" s="147"/>
      <c r="C52" s="121"/>
      <c r="D52" s="386"/>
      <c r="E52" s="160"/>
    </row>
    <row r="53" spans="1:16" ht="11.45" customHeight="1">
      <c r="A53" s="156" t="s">
        <v>414</v>
      </c>
      <c r="B53" s="120"/>
      <c r="C53" s="141"/>
      <c r="D53" s="405" t="e">
        <f>E53/B$6</f>
        <v>#DIV/0!</v>
      </c>
      <c r="E53" s="130">
        <f>E49+E51</f>
        <v>0</v>
      </c>
      <c r="H53" s="286" t="e">
        <f>P51</f>
        <v>#DIV/0!</v>
      </c>
    </row>
    <row r="63" spans="1:16" ht="15">
      <c r="H63" s="313"/>
      <c r="I63" s="314"/>
      <c r="J63" s="314"/>
      <c r="K63" s="314"/>
      <c r="L63" s="314"/>
      <c r="M63" s="314"/>
    </row>
  </sheetData>
  <sheetProtection algorithmName="SHA-512" hashValue="5+PMatIUS+yl/XH+3lkcMZ5irB96J0frGWaWaieV1wDZ1i2/NP+UO2wYXJz/i6IjA1pqcM/ApGNNxtlnMaQkSQ==" saltValue="LImyB8JFdeJY11kZ6/V45A==" spinCount="100000" sheet="1" objects="1" scenarios="1" autoFilter="0"/>
  <mergeCells count="7">
    <mergeCell ref="A42:E42"/>
    <mergeCell ref="A33:D33"/>
    <mergeCell ref="A1:J1"/>
    <mergeCell ref="H34:I34"/>
    <mergeCell ref="H22:J22"/>
    <mergeCell ref="A22:F22"/>
    <mergeCell ref="B7:D7"/>
  </mergeCells>
  <printOptions horizontalCentered="1"/>
  <pageMargins left="0.45" right="0.45" top="0.4" bottom="0.5" header="0.3" footer="0.3"/>
  <pageSetup scale="87" orientation="portrait" r:id="rId1"/>
  <headerFooter>
    <oddFooter>&amp;L&amp;9&amp;F&amp;R&amp;9&amp;A, Page &amp;P of &amp;N</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Y244"/>
  <sheetViews>
    <sheetView showGridLines="0" showZeros="0" zoomScaleNormal="100" workbookViewId="0">
      <selection activeCell="B10" sqref="B10"/>
    </sheetView>
  </sheetViews>
  <sheetFormatPr defaultColWidth="9.140625" defaultRowHeight="12.75"/>
  <cols>
    <col min="1" max="1" width="4" style="651" customWidth="1"/>
    <col min="2" max="2" width="20.140625" style="651" customWidth="1"/>
    <col min="3" max="3" width="12.28515625" style="651" customWidth="1"/>
    <col min="4" max="4" width="12" style="651" customWidth="1"/>
    <col min="5" max="5" width="15.5703125" style="652" customWidth="1"/>
    <col min="6" max="6" width="3.42578125" style="651" customWidth="1"/>
    <col min="7" max="7" width="11.7109375" style="651" customWidth="1"/>
    <col min="8" max="8" width="4.85546875" style="653" customWidth="1"/>
    <col min="9" max="9" width="9.28515625" style="651" customWidth="1"/>
    <col min="10" max="10" width="0.85546875" style="653" customWidth="1"/>
    <col min="11" max="11" width="11.140625" style="651" customWidth="1"/>
    <col min="12" max="12" width="1.140625" style="654" customWidth="1"/>
    <col min="13" max="13" width="12" style="654" customWidth="1"/>
    <col min="14" max="14" width="1.140625" style="654" customWidth="1"/>
    <col min="15" max="15" width="18.7109375" style="652" customWidth="1"/>
    <col min="16" max="16" width="1.140625" style="655" customWidth="1"/>
    <col min="17" max="17" width="3.85546875" style="799" customWidth="1"/>
    <col min="18" max="18" width="2.42578125" style="651" customWidth="1"/>
    <col min="19" max="19" width="18" style="651" customWidth="1"/>
    <col min="20" max="20" width="12.28515625" style="651" customWidth="1"/>
    <col min="21" max="21" width="12.5703125" style="651" customWidth="1"/>
    <col min="22" max="22" width="31.5703125" style="651" customWidth="1"/>
    <col min="23" max="23" width="9.140625" style="651"/>
    <col min="24" max="24" width="21.140625" style="651" customWidth="1"/>
    <col min="25" max="25" width="9.140625" style="651"/>
    <col min="26" max="26" width="10" style="651" customWidth="1"/>
    <col min="27" max="16384" width="9.140625" style="651"/>
  </cols>
  <sheetData>
    <row r="1" spans="2:21">
      <c r="Q1" s="656"/>
    </row>
    <row r="2" spans="2:21" s="659" customFormat="1">
      <c r="B2" s="1165" t="s">
        <v>953</v>
      </c>
      <c r="C2" s="1165"/>
      <c r="D2" s="1165"/>
      <c r="E2" s="1165"/>
      <c r="F2" s="1165"/>
      <c r="G2" s="1165"/>
      <c r="H2" s="1165"/>
      <c r="I2" s="1165"/>
      <c r="J2" s="1165"/>
      <c r="K2" s="1165"/>
      <c r="L2" s="1165"/>
      <c r="M2" s="1165"/>
      <c r="N2" s="1165"/>
      <c r="O2" s="1165"/>
      <c r="P2" s="657"/>
      <c r="Q2" s="658"/>
      <c r="R2" s="658"/>
      <c r="S2" s="1158" t="s">
        <v>3261</v>
      </c>
      <c r="T2" s="1158"/>
      <c r="U2" s="1158"/>
    </row>
    <row r="3" spans="2:21" ht="11.25" customHeight="1">
      <c r="B3" s="660"/>
      <c r="C3" s="660"/>
      <c r="D3" s="653"/>
      <c r="E3" s="653"/>
      <c r="F3" s="653"/>
      <c r="G3" s="653"/>
      <c r="H3" s="660"/>
      <c r="I3" s="660"/>
      <c r="J3" s="660"/>
      <c r="K3" s="660"/>
      <c r="L3" s="661"/>
      <c r="M3" s="662"/>
      <c r="N3" s="662"/>
      <c r="O3" s="663"/>
      <c r="Q3" s="656"/>
      <c r="R3" s="656"/>
      <c r="S3" s="1158"/>
      <c r="T3" s="1158"/>
      <c r="U3" s="1158"/>
    </row>
    <row r="4" spans="2:21">
      <c r="B4" s="664"/>
      <c r="C4" s="664"/>
      <c r="D4" s="665" t="s">
        <v>954</v>
      </c>
      <c r="E4" s="1166">
        <f>'DEV Info'!D6</f>
        <v>0</v>
      </c>
      <c r="F4" s="1166"/>
      <c r="G4" s="1166"/>
      <c r="H4" s="1166"/>
      <c r="I4" s="1166"/>
      <c r="J4" s="664"/>
      <c r="K4" s="664"/>
      <c r="L4" s="661"/>
      <c r="M4" s="661"/>
      <c r="N4" s="661"/>
      <c r="O4" s="663"/>
      <c r="Q4" s="656"/>
      <c r="R4" s="656"/>
      <c r="S4" s="1158"/>
      <c r="T4" s="1158"/>
      <c r="U4" s="1158"/>
    </row>
    <row r="5" spans="2:21">
      <c r="B5" s="653"/>
      <c r="C5" s="881"/>
      <c r="D5" s="666"/>
      <c r="E5" s="667"/>
      <c r="F5" s="653"/>
      <c r="G5" s="653"/>
      <c r="H5" s="881"/>
      <c r="I5" s="881"/>
      <c r="J5" s="881"/>
      <c r="K5" s="881"/>
      <c r="L5" s="881"/>
      <c r="M5" s="881"/>
      <c r="N5" s="881"/>
      <c r="O5" s="881"/>
      <c r="Q5" s="656"/>
      <c r="R5" s="656"/>
      <c r="S5" s="1158"/>
      <c r="T5" s="1158"/>
      <c r="U5" s="1158"/>
    </row>
    <row r="6" spans="2:21" ht="15.75" customHeight="1" thickBot="1">
      <c r="B6" s="958"/>
      <c r="C6" s="958"/>
      <c r="D6" s="666"/>
      <c r="E6" s="668"/>
      <c r="F6" s="653"/>
      <c r="G6" s="653"/>
      <c r="H6" s="958"/>
      <c r="I6" s="958"/>
      <c r="J6" s="958"/>
      <c r="K6" s="958"/>
      <c r="L6" s="958"/>
      <c r="M6" s="958"/>
      <c r="N6" s="958"/>
      <c r="O6" s="958"/>
      <c r="Q6" s="656"/>
      <c r="R6" s="656"/>
      <c r="S6" s="1158"/>
      <c r="T6" s="1158"/>
      <c r="U6" s="1158"/>
    </row>
    <row r="7" spans="2:21" ht="15.75" customHeight="1" thickTop="1" thickBot="1">
      <c r="B7" s="1167" t="s">
        <v>1151</v>
      </c>
      <c r="C7" s="1167"/>
      <c r="D7" s="1167"/>
      <c r="E7" s="1167"/>
      <c r="F7" s="1167"/>
      <c r="G7" s="1167"/>
      <c r="H7" s="1167"/>
      <c r="I7" s="1167"/>
      <c r="J7" s="1167"/>
      <c r="K7" s="1167"/>
      <c r="L7" s="1167"/>
      <c r="M7" s="1167"/>
      <c r="N7" s="1167"/>
      <c r="O7" s="1167"/>
      <c r="Q7" s="656"/>
      <c r="R7" s="656"/>
      <c r="S7" s="1158"/>
      <c r="T7" s="1158"/>
      <c r="U7" s="1158"/>
    </row>
    <row r="8" spans="2:21" ht="15.75" customHeight="1" thickTop="1">
      <c r="B8" s="669"/>
      <c r="C8" s="669"/>
      <c r="D8" s="669"/>
      <c r="E8" s="670"/>
      <c r="F8" s="669"/>
      <c r="G8" s="669"/>
      <c r="H8" s="669"/>
      <c r="I8" s="669"/>
      <c r="J8" s="669"/>
      <c r="K8" s="669"/>
      <c r="L8" s="670"/>
      <c r="M8" s="670"/>
      <c r="N8" s="670"/>
      <c r="O8" s="670"/>
      <c r="Q8" s="656"/>
      <c r="R8" s="656"/>
      <c r="S8" s="656"/>
      <c r="T8" s="656"/>
      <c r="U8" s="656"/>
    </row>
    <row r="9" spans="2:21" ht="15.75" customHeight="1">
      <c r="B9" s="671" t="s">
        <v>394</v>
      </c>
      <c r="C9" s="671"/>
      <c r="D9" s="672"/>
      <c r="E9" s="673" t="s">
        <v>56</v>
      </c>
      <c r="F9" s="674"/>
      <c r="G9" s="675" t="s">
        <v>244</v>
      </c>
      <c r="H9" s="675"/>
      <c r="I9" s="676" t="s">
        <v>1002</v>
      </c>
      <c r="J9" s="675"/>
      <c r="K9" s="675" t="s">
        <v>1003</v>
      </c>
      <c r="L9" s="662"/>
      <c r="M9" s="673" t="s">
        <v>712</v>
      </c>
      <c r="N9" s="662"/>
      <c r="Q9" s="656"/>
      <c r="R9" s="656"/>
      <c r="S9" s="656"/>
      <c r="T9" s="656"/>
      <c r="U9" s="656"/>
    </row>
    <row r="10" spans="2:21" ht="15.75" customHeight="1">
      <c r="B10" s="656" t="s">
        <v>767</v>
      </c>
      <c r="C10" s="656"/>
      <c r="D10" s="677"/>
      <c r="E10" s="678">
        <f>Sources!C22</f>
        <v>0</v>
      </c>
      <c r="F10" s="661"/>
      <c r="G10" s="679" t="e">
        <f>ROUND(E10/E$50,0)</f>
        <v>#DIV/0!</v>
      </c>
      <c r="H10" s="680"/>
      <c r="I10" s="681">
        <f>Sources!D22</f>
        <v>0</v>
      </c>
      <c r="J10" s="680"/>
      <c r="K10" s="682">
        <f>Sources!E22</f>
        <v>0</v>
      </c>
      <c r="L10" s="662"/>
      <c r="M10" s="679" t="e">
        <f>ROUND(E10/E$51,0)</f>
        <v>#DIV/0!</v>
      </c>
      <c r="N10" s="662"/>
      <c r="Q10" s="656"/>
      <c r="R10" s="656"/>
      <c r="S10" s="656"/>
      <c r="T10" s="656"/>
      <c r="U10" s="656"/>
    </row>
    <row r="11" spans="2:21" ht="15.75" customHeight="1">
      <c r="B11" s="656" t="s">
        <v>768</v>
      </c>
      <c r="C11" s="656"/>
      <c r="D11" s="677"/>
      <c r="E11" s="678">
        <f>Sources!C23</f>
        <v>0</v>
      </c>
      <c r="F11" s="661"/>
      <c r="G11" s="679" t="e">
        <f t="shared" ref="G11:G19" si="0">ROUND(E11/E$50,0)</f>
        <v>#DIV/0!</v>
      </c>
      <c r="H11" s="680"/>
      <c r="I11" s="681">
        <f>Sources!D23</f>
        <v>0</v>
      </c>
      <c r="J11" s="680"/>
      <c r="K11" s="682">
        <f>Sources!E23</f>
        <v>0</v>
      </c>
      <c r="L11" s="662"/>
      <c r="M11" s="679" t="e">
        <f t="shared" ref="M11:M20" si="1">ROUND(E11/E$51,0)</f>
        <v>#DIV/0!</v>
      </c>
      <c r="N11" s="662"/>
      <c r="Q11" s="656"/>
      <c r="R11" s="656"/>
      <c r="S11" s="656"/>
      <c r="T11" s="656"/>
      <c r="U11" s="656"/>
    </row>
    <row r="12" spans="2:21" ht="15.75" customHeight="1">
      <c r="B12" s="656" t="s">
        <v>1139</v>
      </c>
      <c r="C12" s="656"/>
      <c r="D12" s="677"/>
      <c r="E12" s="678">
        <f>Sources!C24</f>
        <v>0</v>
      </c>
      <c r="F12" s="661"/>
      <c r="G12" s="679" t="e">
        <f t="shared" si="0"/>
        <v>#DIV/0!</v>
      </c>
      <c r="H12" s="680"/>
      <c r="I12" s="681">
        <f>Sources!D24</f>
        <v>0</v>
      </c>
      <c r="J12" s="680"/>
      <c r="K12" s="682">
        <f>Sources!E24</f>
        <v>0</v>
      </c>
      <c r="L12" s="662"/>
      <c r="M12" s="679" t="e">
        <f t="shared" si="1"/>
        <v>#DIV/0!</v>
      </c>
      <c r="N12" s="662"/>
      <c r="O12" s="651"/>
      <c r="Q12" s="656"/>
      <c r="R12" s="656"/>
      <c r="S12" s="656"/>
      <c r="T12" s="656"/>
      <c r="U12" s="656"/>
    </row>
    <row r="13" spans="2:21" ht="15.75" customHeight="1">
      <c r="B13" s="656" t="s">
        <v>1139</v>
      </c>
      <c r="C13" s="656"/>
      <c r="D13" s="677"/>
      <c r="E13" s="678">
        <f>Sources!C25</f>
        <v>0</v>
      </c>
      <c r="F13" s="661"/>
      <c r="G13" s="679" t="e">
        <f t="shared" si="0"/>
        <v>#DIV/0!</v>
      </c>
      <c r="H13" s="680"/>
      <c r="I13" s="681">
        <f>Sources!D25</f>
        <v>0</v>
      </c>
      <c r="J13" s="680"/>
      <c r="K13" s="682">
        <f>Sources!E25</f>
        <v>0</v>
      </c>
      <c r="L13" s="662"/>
      <c r="M13" s="679" t="e">
        <f t="shared" si="1"/>
        <v>#DIV/0!</v>
      </c>
      <c r="N13" s="662"/>
      <c r="O13" s="651"/>
      <c r="Q13" s="656"/>
      <c r="R13" s="656"/>
      <c r="S13" s="656"/>
      <c r="T13" s="656"/>
      <c r="U13" s="656"/>
    </row>
    <row r="14" spans="2:21" ht="15.75" customHeight="1">
      <c r="B14" s="656" t="s">
        <v>1139</v>
      </c>
      <c r="C14" s="656"/>
      <c r="D14" s="677"/>
      <c r="E14" s="678">
        <f>Sources!C26</f>
        <v>0</v>
      </c>
      <c r="F14" s="661"/>
      <c r="G14" s="679" t="e">
        <f t="shared" si="0"/>
        <v>#DIV/0!</v>
      </c>
      <c r="H14" s="680"/>
      <c r="I14" s="681">
        <f>Sources!D26</f>
        <v>0</v>
      </c>
      <c r="J14" s="680"/>
      <c r="K14" s="682">
        <f>Sources!E26</f>
        <v>0</v>
      </c>
      <c r="L14" s="662"/>
      <c r="M14" s="679" t="e">
        <f t="shared" si="1"/>
        <v>#DIV/0!</v>
      </c>
      <c r="N14" s="662"/>
      <c r="O14" s="651"/>
      <c r="Q14" s="656"/>
      <c r="R14" s="656"/>
      <c r="S14" s="656"/>
      <c r="T14" s="656"/>
      <c r="U14" s="656"/>
    </row>
    <row r="15" spans="2:21" ht="15.75" customHeight="1">
      <c r="B15" s="656" t="s">
        <v>769</v>
      </c>
      <c r="C15" s="656"/>
      <c r="D15" s="677"/>
      <c r="E15" s="678">
        <f>Sources!C27</f>
        <v>0</v>
      </c>
      <c r="F15" s="661"/>
      <c r="G15" s="679" t="e">
        <f t="shared" si="0"/>
        <v>#DIV/0!</v>
      </c>
      <c r="H15" s="680"/>
      <c r="I15" s="681">
        <f>Sources!D27</f>
        <v>0</v>
      </c>
      <c r="J15" s="680"/>
      <c r="K15" s="682">
        <f>Sources!E27</f>
        <v>0</v>
      </c>
      <c r="L15" s="662"/>
      <c r="M15" s="679" t="e">
        <f t="shared" si="1"/>
        <v>#DIV/0!</v>
      </c>
      <c r="N15" s="662"/>
      <c r="O15" s="651"/>
      <c r="Q15" s="656"/>
      <c r="R15" s="656"/>
      <c r="S15" s="656"/>
      <c r="T15" s="656"/>
      <c r="U15" s="656"/>
    </row>
    <row r="16" spans="2:21" ht="15.75" customHeight="1">
      <c r="B16" s="656" t="s">
        <v>3109</v>
      </c>
      <c r="C16" s="656"/>
      <c r="D16" s="677"/>
      <c r="E16" s="678">
        <f>Sources!C28</f>
        <v>0</v>
      </c>
      <c r="F16" s="661"/>
      <c r="G16" s="679" t="e">
        <f t="shared" si="0"/>
        <v>#DIV/0!</v>
      </c>
      <c r="H16" s="680"/>
      <c r="I16" s="681">
        <f>Sources!D28</f>
        <v>0</v>
      </c>
      <c r="J16" s="680"/>
      <c r="K16" s="682">
        <f>Sources!E28</f>
        <v>0</v>
      </c>
      <c r="L16" s="662"/>
      <c r="M16" s="679" t="e">
        <f t="shared" si="1"/>
        <v>#DIV/0!</v>
      </c>
      <c r="N16" s="662"/>
      <c r="O16" s="651"/>
      <c r="Q16" s="656"/>
      <c r="R16" s="656"/>
      <c r="S16" s="656"/>
      <c r="T16" s="656"/>
      <c r="U16" s="656"/>
    </row>
    <row r="17" spans="2:21" ht="15.75" customHeight="1">
      <c r="B17" s="653" t="s">
        <v>1150</v>
      </c>
      <c r="C17" s="683"/>
      <c r="D17" s="653"/>
      <c r="E17" s="678">
        <f>Sources!C42</f>
        <v>0</v>
      </c>
      <c r="F17" s="654"/>
      <c r="G17" s="679" t="e">
        <f t="shared" si="0"/>
        <v>#DIV/0!</v>
      </c>
      <c r="H17" s="678"/>
      <c r="I17" s="684"/>
      <c r="J17" s="654"/>
      <c r="K17" s="685"/>
      <c r="M17" s="679" t="e">
        <f t="shared" si="1"/>
        <v>#DIV/0!</v>
      </c>
      <c r="O17" s="651"/>
      <c r="Q17" s="656"/>
      <c r="R17" s="656"/>
      <c r="S17" s="656"/>
      <c r="T17" s="656"/>
      <c r="U17" s="656"/>
    </row>
    <row r="18" spans="2:21" ht="15.75" customHeight="1">
      <c r="B18" s="653" t="s">
        <v>3110</v>
      </c>
      <c r="C18" s="683"/>
      <c r="D18" s="653"/>
      <c r="E18" s="678">
        <f>Sources!C49</f>
        <v>0</v>
      </c>
      <c r="F18" s="654"/>
      <c r="G18" s="679" t="e">
        <f t="shared" si="0"/>
        <v>#DIV/0!</v>
      </c>
      <c r="H18" s="678"/>
      <c r="I18" s="686"/>
      <c r="J18" s="687"/>
      <c r="K18" s="688"/>
      <c r="M18" s="679" t="e">
        <f t="shared" si="1"/>
        <v>#DIV/0!</v>
      </c>
      <c r="O18" s="651"/>
      <c r="Q18" s="656"/>
      <c r="R18" s="656"/>
      <c r="S18" s="656"/>
      <c r="T18" s="656"/>
      <c r="U18" s="656"/>
    </row>
    <row r="19" spans="2:21" ht="15.75" customHeight="1">
      <c r="B19" s="653" t="s">
        <v>994</v>
      </c>
      <c r="C19" s="683"/>
      <c r="D19" s="653"/>
      <c r="E19" s="689">
        <f>Sources!C58</f>
        <v>0</v>
      </c>
      <c r="F19" s="654"/>
      <c r="G19" s="690" t="e">
        <f t="shared" si="0"/>
        <v>#DIV/0!</v>
      </c>
      <c r="H19" s="678"/>
      <c r="I19" s="686"/>
      <c r="J19" s="687"/>
      <c r="K19" s="688"/>
      <c r="M19" s="690" t="e">
        <f t="shared" si="1"/>
        <v>#DIV/0!</v>
      </c>
      <c r="O19" s="651"/>
      <c r="Q19" s="656"/>
      <c r="R19" s="656"/>
      <c r="S19" s="656"/>
      <c r="T19" s="656"/>
      <c r="U19" s="656"/>
    </row>
    <row r="20" spans="2:21" ht="15.75" customHeight="1">
      <c r="B20" s="653"/>
      <c r="C20" s="683"/>
      <c r="D20" s="665" t="s">
        <v>955</v>
      </c>
      <c r="E20" s="691">
        <f>SUM(E10:E19)</f>
        <v>0</v>
      </c>
      <c r="F20" s="654"/>
      <c r="G20" s="679" t="e">
        <f>ROUND(E20/E$50,0)</f>
        <v>#DIV/0!</v>
      </c>
      <c r="H20" s="692"/>
      <c r="I20" s="654"/>
      <c r="J20" s="654"/>
      <c r="K20" s="654"/>
      <c r="M20" s="693" t="e">
        <f t="shared" si="1"/>
        <v>#DIV/0!</v>
      </c>
      <c r="O20" s="651"/>
      <c r="Q20" s="656"/>
      <c r="R20" s="656"/>
      <c r="S20" s="656"/>
      <c r="T20" s="656"/>
      <c r="U20" s="656"/>
    </row>
    <row r="21" spans="2:21" ht="15.75" customHeight="1" thickBot="1">
      <c r="B21" s="958"/>
      <c r="C21" s="958"/>
      <c r="D21" s="666"/>
      <c r="E21" s="667"/>
      <c r="F21" s="653"/>
      <c r="G21" s="653"/>
      <c r="H21" s="958"/>
      <c r="I21" s="958"/>
      <c r="J21" s="958"/>
      <c r="K21" s="958"/>
      <c r="L21" s="958"/>
      <c r="M21" s="958"/>
      <c r="N21" s="958"/>
      <c r="O21" s="958"/>
      <c r="Q21" s="656"/>
      <c r="R21" s="656"/>
      <c r="S21" s="656"/>
      <c r="T21" s="656"/>
      <c r="U21" s="656"/>
    </row>
    <row r="22" spans="2:21" ht="14.25" thickTop="1" thickBot="1">
      <c r="B22" s="1167" t="s">
        <v>1152</v>
      </c>
      <c r="C22" s="1167"/>
      <c r="D22" s="1167"/>
      <c r="E22" s="1167"/>
      <c r="F22" s="1167"/>
      <c r="G22" s="1167"/>
      <c r="H22" s="1167"/>
      <c r="I22" s="1167"/>
      <c r="J22" s="1167"/>
      <c r="K22" s="1167"/>
      <c r="L22" s="1167"/>
      <c r="M22" s="1167"/>
      <c r="N22" s="1167"/>
      <c r="O22" s="1167"/>
      <c r="Q22" s="656"/>
      <c r="R22" s="656"/>
      <c r="S22" s="656"/>
      <c r="T22" s="656"/>
      <c r="U22" s="656"/>
    </row>
    <row r="23" spans="2:21" ht="8.1" customHeight="1" thickTop="1">
      <c r="B23" s="669"/>
      <c r="C23" s="669"/>
      <c r="D23" s="669"/>
      <c r="E23" s="670"/>
      <c r="F23" s="669"/>
      <c r="G23" s="669"/>
      <c r="H23" s="669"/>
      <c r="I23" s="669"/>
      <c r="J23" s="669"/>
      <c r="K23" s="669"/>
      <c r="L23" s="670"/>
      <c r="M23" s="670"/>
      <c r="N23" s="670"/>
      <c r="O23" s="670"/>
      <c r="Q23" s="656"/>
      <c r="R23" s="656"/>
      <c r="S23" s="656"/>
      <c r="T23" s="656"/>
      <c r="U23" s="656"/>
    </row>
    <row r="24" spans="2:21" ht="14.1" customHeight="1">
      <c r="B24" s="671" t="s">
        <v>394</v>
      </c>
      <c r="C24" s="671"/>
      <c r="D24" s="672"/>
      <c r="E24" s="673" t="s">
        <v>56</v>
      </c>
      <c r="F24" s="674"/>
      <c r="G24" s="675" t="s">
        <v>244</v>
      </c>
      <c r="H24" s="675"/>
      <c r="I24" s="676" t="s">
        <v>1002</v>
      </c>
      <c r="J24" s="675"/>
      <c r="K24" s="675" t="s">
        <v>1003</v>
      </c>
      <c r="L24" s="662"/>
      <c r="M24" s="694" t="s">
        <v>252</v>
      </c>
      <c r="N24" s="662"/>
      <c r="O24" s="673" t="s">
        <v>712</v>
      </c>
      <c r="Q24" s="656"/>
      <c r="R24" s="656"/>
      <c r="S24" s="695"/>
      <c r="T24" s="696"/>
      <c r="U24" s="695"/>
    </row>
    <row r="25" spans="2:21" ht="14.1" customHeight="1">
      <c r="B25" s="656" t="s">
        <v>767</v>
      </c>
      <c r="C25" s="656"/>
      <c r="D25" s="677"/>
      <c r="E25" s="678">
        <f>Sources!C73</f>
        <v>0</v>
      </c>
      <c r="F25" s="674"/>
      <c r="G25" s="679" t="e">
        <f t="shared" ref="G25:G33" si="2">ROUND(E25/E$50,0)</f>
        <v>#DIV/0!</v>
      </c>
      <c r="H25" s="697"/>
      <c r="I25" s="698">
        <f>Sources!D73</f>
        <v>0</v>
      </c>
      <c r="J25" s="697"/>
      <c r="K25" s="697">
        <f>Sources!E73</f>
        <v>0</v>
      </c>
      <c r="L25" s="662"/>
      <c r="M25" s="678" t="str">
        <f>Sources!F73</f>
        <v/>
      </c>
      <c r="N25" s="662"/>
      <c r="O25" s="679" t="e">
        <f>ROUND(E25/E$51,0)</f>
        <v>#DIV/0!</v>
      </c>
      <c r="Q25" s="656"/>
      <c r="R25" s="656"/>
      <c r="S25" s="699"/>
      <c r="T25" s="696"/>
      <c r="U25" s="695"/>
    </row>
    <row r="26" spans="2:21" ht="14.1" customHeight="1">
      <c r="B26" s="656" t="s">
        <v>768</v>
      </c>
      <c r="C26" s="656"/>
      <c r="D26" s="677"/>
      <c r="E26" s="678">
        <f>Sources!C74</f>
        <v>0</v>
      </c>
      <c r="F26" s="674"/>
      <c r="G26" s="679" t="e">
        <f t="shared" si="2"/>
        <v>#DIV/0!</v>
      </c>
      <c r="H26" s="697"/>
      <c r="I26" s="698">
        <f>Sources!D74</f>
        <v>0</v>
      </c>
      <c r="J26" s="697"/>
      <c r="K26" s="697">
        <f>Sources!E74</f>
        <v>0</v>
      </c>
      <c r="L26" s="662"/>
      <c r="M26" s="678" t="str">
        <f>Sources!F74</f>
        <v/>
      </c>
      <c r="N26" s="662"/>
      <c r="O26" s="679" t="e">
        <f t="shared" ref="O26:O34" si="3">ROUND(E26/E$51,0)</f>
        <v>#DIV/0!</v>
      </c>
      <c r="Q26" s="656"/>
      <c r="R26" s="656"/>
      <c r="S26" s="695"/>
      <c r="T26" s="696"/>
      <c r="U26" s="695"/>
    </row>
    <row r="27" spans="2:21" ht="14.1" customHeight="1">
      <c r="B27" s="656" t="s">
        <v>1139</v>
      </c>
      <c r="C27" s="656"/>
      <c r="D27" s="677"/>
      <c r="E27" s="678">
        <f>Sources!C75</f>
        <v>0</v>
      </c>
      <c r="F27" s="674"/>
      <c r="G27" s="679" t="e">
        <f t="shared" si="2"/>
        <v>#DIV/0!</v>
      </c>
      <c r="H27" s="697"/>
      <c r="I27" s="698">
        <f>Sources!D75</f>
        <v>0</v>
      </c>
      <c r="J27" s="697"/>
      <c r="K27" s="697">
        <f>Sources!E75</f>
        <v>0</v>
      </c>
      <c r="L27" s="662"/>
      <c r="M27" s="678" t="str">
        <f>Sources!F75</f>
        <v/>
      </c>
      <c r="N27" s="662"/>
      <c r="O27" s="679" t="e">
        <f t="shared" si="3"/>
        <v>#DIV/0!</v>
      </c>
      <c r="Q27" s="656"/>
      <c r="R27" s="656"/>
      <c r="S27" s="695"/>
      <c r="T27" s="696"/>
      <c r="U27" s="695"/>
    </row>
    <row r="28" spans="2:21" ht="14.1" customHeight="1">
      <c r="B28" s="656" t="s">
        <v>1139</v>
      </c>
      <c r="C28" s="656"/>
      <c r="D28" s="677"/>
      <c r="E28" s="678">
        <f>Sources!C76</f>
        <v>0</v>
      </c>
      <c r="F28" s="674"/>
      <c r="G28" s="679" t="e">
        <f t="shared" si="2"/>
        <v>#DIV/0!</v>
      </c>
      <c r="H28" s="697"/>
      <c r="I28" s="698">
        <f>Sources!D76</f>
        <v>0</v>
      </c>
      <c r="J28" s="697"/>
      <c r="K28" s="697">
        <f>Sources!E76</f>
        <v>0</v>
      </c>
      <c r="L28" s="662"/>
      <c r="M28" s="678" t="str">
        <f>Sources!F76</f>
        <v/>
      </c>
      <c r="N28" s="662"/>
      <c r="O28" s="679" t="e">
        <f t="shared" si="3"/>
        <v>#DIV/0!</v>
      </c>
      <c r="Q28" s="656"/>
      <c r="R28" s="656"/>
      <c r="S28" s="695"/>
      <c r="T28" s="696"/>
      <c r="U28" s="695"/>
    </row>
    <row r="29" spans="2:21" ht="14.1" customHeight="1">
      <c r="B29" s="656" t="s">
        <v>1139</v>
      </c>
      <c r="C29" s="656"/>
      <c r="D29" s="677"/>
      <c r="E29" s="678">
        <f>Sources!C77</f>
        <v>0</v>
      </c>
      <c r="F29" s="674"/>
      <c r="G29" s="679" t="e">
        <f t="shared" si="2"/>
        <v>#DIV/0!</v>
      </c>
      <c r="H29" s="697"/>
      <c r="I29" s="698">
        <f>Sources!D77</f>
        <v>0</v>
      </c>
      <c r="J29" s="697"/>
      <c r="K29" s="697">
        <f>Sources!E77</f>
        <v>0</v>
      </c>
      <c r="L29" s="662"/>
      <c r="M29" s="678" t="str">
        <f>Sources!F77</f>
        <v/>
      </c>
      <c r="N29" s="662"/>
      <c r="O29" s="679" t="e">
        <f t="shared" si="3"/>
        <v>#DIV/0!</v>
      </c>
      <c r="Q29" s="656"/>
      <c r="R29" s="656"/>
      <c r="S29" s="695"/>
      <c r="T29" s="696"/>
      <c r="U29" s="695"/>
    </row>
    <row r="30" spans="2:21" ht="14.1" customHeight="1">
      <c r="B30" s="653" t="s">
        <v>777</v>
      </c>
      <c r="C30" s="700">
        <f>Sources!B84</f>
        <v>0</v>
      </c>
      <c r="D30" s="653"/>
      <c r="E30" s="678">
        <f>Sources!C84</f>
        <v>0</v>
      </c>
      <c r="F30" s="701"/>
      <c r="G30" s="679" t="e">
        <f t="shared" si="2"/>
        <v>#DIV/0!</v>
      </c>
      <c r="H30" s="702"/>
      <c r="I30" s="698">
        <f>Sources!D84</f>
        <v>0</v>
      </c>
      <c r="J30" s="701"/>
      <c r="K30" s="697">
        <f>Sources!E84</f>
        <v>0</v>
      </c>
      <c r="M30" s="678" t="str">
        <f>Sources!F84</f>
        <v/>
      </c>
      <c r="O30" s="679" t="e">
        <f t="shared" si="3"/>
        <v>#DIV/0!</v>
      </c>
      <c r="Q30" s="656"/>
      <c r="R30" s="656"/>
      <c r="S30" s="703"/>
      <c r="T30" s="704"/>
      <c r="U30" s="656"/>
    </row>
    <row r="31" spans="2:21" ht="14.1" customHeight="1">
      <c r="B31" s="653" t="s">
        <v>777</v>
      </c>
      <c r="C31" s="700">
        <f>Sources!B85</f>
        <v>0</v>
      </c>
      <c r="D31" s="653"/>
      <c r="E31" s="678">
        <f>Sources!C85</f>
        <v>0</v>
      </c>
      <c r="F31" s="701"/>
      <c r="G31" s="679" t="e">
        <f t="shared" si="2"/>
        <v>#DIV/0!</v>
      </c>
      <c r="H31" s="702"/>
      <c r="I31" s="698">
        <f>Sources!D85</f>
        <v>0</v>
      </c>
      <c r="J31" s="701"/>
      <c r="K31" s="697">
        <f>Sources!E85</f>
        <v>0</v>
      </c>
      <c r="M31" s="678" t="str">
        <f>Sources!F85</f>
        <v/>
      </c>
      <c r="O31" s="679" t="e">
        <f t="shared" si="3"/>
        <v>#DIV/0!</v>
      </c>
      <c r="Q31" s="656"/>
      <c r="R31" s="656"/>
      <c r="S31" s="703"/>
      <c r="T31" s="704"/>
      <c r="U31" s="656"/>
    </row>
    <row r="32" spans="2:21" ht="14.1" customHeight="1">
      <c r="B32" s="653" t="s">
        <v>777</v>
      </c>
      <c r="C32" s="700">
        <f>Sources!B86</f>
        <v>0</v>
      </c>
      <c r="D32" s="653"/>
      <c r="E32" s="678">
        <f>Sources!C86</f>
        <v>0</v>
      </c>
      <c r="F32" s="701"/>
      <c r="G32" s="679" t="e">
        <f t="shared" si="2"/>
        <v>#DIV/0!</v>
      </c>
      <c r="H32" s="702"/>
      <c r="I32" s="698">
        <f>Sources!D86</f>
        <v>0</v>
      </c>
      <c r="J32" s="701"/>
      <c r="K32" s="697">
        <f>Sources!E86</f>
        <v>0</v>
      </c>
      <c r="M32" s="678" t="str">
        <f>Sources!F86</f>
        <v/>
      </c>
      <c r="O32" s="679" t="e">
        <f t="shared" si="3"/>
        <v>#DIV/0!</v>
      </c>
      <c r="Q32" s="656"/>
      <c r="R32" s="656"/>
      <c r="S32" s="703"/>
      <c r="T32" s="704"/>
      <c r="U32" s="656"/>
    </row>
    <row r="33" spans="2:21" ht="14.1" customHeight="1">
      <c r="B33" s="653" t="s">
        <v>994</v>
      </c>
      <c r="C33" s="683"/>
      <c r="D33" s="653"/>
      <c r="E33" s="678">
        <f>Sources!C101</f>
        <v>0</v>
      </c>
      <c r="F33" s="701"/>
      <c r="G33" s="690" t="e">
        <f t="shared" si="2"/>
        <v>#DIV/0!</v>
      </c>
      <c r="H33" s="702"/>
      <c r="I33" s="705"/>
      <c r="J33" s="701"/>
      <c r="K33" s="701"/>
      <c r="M33" s="678"/>
      <c r="O33" s="690" t="e">
        <f t="shared" si="3"/>
        <v>#DIV/0!</v>
      </c>
      <c r="Q33" s="656"/>
      <c r="R33" s="656"/>
      <c r="S33" s="703"/>
      <c r="T33" s="704"/>
      <c r="U33" s="656"/>
    </row>
    <row r="34" spans="2:21">
      <c r="B34" s="653"/>
      <c r="C34" s="683"/>
      <c r="D34" s="665" t="s">
        <v>955</v>
      </c>
      <c r="E34" s="691">
        <f>SUM(E25:E33)</f>
        <v>0</v>
      </c>
      <c r="F34" s="706"/>
      <c r="G34" s="679" t="e">
        <f>ROUND(E34/E$50,0)</f>
        <v>#DIV/0!</v>
      </c>
      <c r="H34" s="707"/>
      <c r="I34" s="706"/>
      <c r="J34" s="706"/>
      <c r="K34" s="706"/>
      <c r="M34" s="708">
        <f>SUM(M25:M33)</f>
        <v>0</v>
      </c>
      <c r="O34" s="679" t="e">
        <f t="shared" si="3"/>
        <v>#DIV/0!</v>
      </c>
      <c r="Q34" s="656"/>
      <c r="R34" s="656"/>
      <c r="S34" s="703"/>
      <c r="T34" s="709"/>
      <c r="U34" s="656"/>
    </row>
    <row r="35" spans="2:21" ht="13.5" thickBot="1">
      <c r="B35" s="653"/>
      <c r="C35" s="683"/>
      <c r="D35" s="683"/>
      <c r="E35" s="654"/>
      <c r="F35" s="653"/>
      <c r="G35" s="654"/>
      <c r="I35" s="653"/>
      <c r="K35" s="653"/>
      <c r="O35" s="654"/>
      <c r="Q35" s="656"/>
      <c r="R35" s="656"/>
      <c r="S35" s="656"/>
      <c r="T35" s="656"/>
      <c r="U35" s="656"/>
    </row>
    <row r="36" spans="2:21" ht="14.25" thickTop="1" thickBot="1">
      <c r="B36" s="1168" t="s">
        <v>956</v>
      </c>
      <c r="C36" s="1168"/>
      <c r="D36" s="1168"/>
      <c r="E36" s="1168"/>
      <c r="F36" s="1168"/>
      <c r="G36" s="1168"/>
      <c r="H36" s="1168"/>
      <c r="I36" s="1168"/>
      <c r="J36" s="1168"/>
      <c r="K36" s="1168"/>
      <c r="L36" s="1168"/>
      <c r="M36" s="1168"/>
      <c r="N36" s="1168"/>
      <c r="O36" s="1168"/>
      <c r="Q36" s="656"/>
    </row>
    <row r="37" spans="2:21" ht="8.1" customHeight="1" thickTop="1">
      <c r="B37" s="653"/>
      <c r="C37" s="683"/>
      <c r="D37" s="683"/>
      <c r="E37" s="654"/>
      <c r="F37" s="653"/>
      <c r="G37" s="654"/>
      <c r="I37" s="653"/>
      <c r="K37" s="653"/>
      <c r="O37" s="654"/>
      <c r="Q37" s="656"/>
    </row>
    <row r="38" spans="2:21">
      <c r="B38" s="653"/>
      <c r="C38" s="683"/>
      <c r="D38" s="683"/>
      <c r="E38" s="710" t="s">
        <v>957</v>
      </c>
      <c r="F38" s="674"/>
      <c r="G38" s="710" t="s">
        <v>244</v>
      </c>
      <c r="H38" s="711"/>
      <c r="I38" s="710" t="s">
        <v>712</v>
      </c>
      <c r="J38" s="674"/>
      <c r="K38" s="674"/>
      <c r="L38" s="661"/>
      <c r="M38" s="661"/>
      <c r="N38" s="661"/>
      <c r="O38" s="654"/>
      <c r="Q38" s="656"/>
    </row>
    <row r="39" spans="2:21">
      <c r="B39" s="653" t="s">
        <v>399</v>
      </c>
      <c r="C39" s="683"/>
      <c r="D39" s="683"/>
      <c r="E39" s="678">
        <f>E64</f>
        <v>0</v>
      </c>
      <c r="F39" s="706"/>
      <c r="G39" s="679" t="e">
        <f>ROUND(E39/E$50,0)</f>
        <v>#DIV/0!</v>
      </c>
      <c r="H39" s="706"/>
      <c r="I39" s="679" t="e">
        <f>E39/E$51</f>
        <v>#DIV/0!</v>
      </c>
      <c r="J39" s="706"/>
      <c r="K39" s="706"/>
      <c r="O39" s="654"/>
      <c r="Q39" s="656"/>
    </row>
    <row r="40" spans="2:21">
      <c r="B40" s="653" t="s">
        <v>407</v>
      </c>
      <c r="C40" s="683"/>
      <c r="D40" s="683"/>
      <c r="E40" s="678">
        <f>E69</f>
        <v>0</v>
      </c>
      <c r="F40" s="706"/>
      <c r="G40" s="679" t="e">
        <f>ROUND(E40/E$50,0)</f>
        <v>#DIV/0!</v>
      </c>
      <c r="H40" s="706"/>
      <c r="I40" s="679" t="e">
        <f>E40/E$51</f>
        <v>#DIV/0!</v>
      </c>
      <c r="J40" s="706"/>
      <c r="K40" s="706"/>
      <c r="O40" s="654"/>
      <c r="Q40" s="656"/>
    </row>
    <row r="41" spans="2:21">
      <c r="B41" s="653" t="s">
        <v>958</v>
      </c>
      <c r="C41" s="683"/>
      <c r="D41" s="683"/>
      <c r="E41" s="678">
        <f>E71+E72+E73</f>
        <v>0</v>
      </c>
      <c r="F41" s="706"/>
      <c r="G41" s="679" t="e">
        <f>ROUND(E41/E$50,0)</f>
        <v>#DIV/0!</v>
      </c>
      <c r="H41" s="706"/>
      <c r="I41" s="679" t="e">
        <f t="shared" ref="I41:I44" si="4">E41/E$51</f>
        <v>#DIV/0!</v>
      </c>
      <c r="J41" s="706"/>
      <c r="K41" s="706"/>
      <c r="O41" s="654"/>
      <c r="Q41" s="656"/>
    </row>
    <row r="42" spans="2:21">
      <c r="B42" s="653" t="s">
        <v>3365</v>
      </c>
      <c r="C42" s="683"/>
      <c r="D42" s="683"/>
      <c r="E42" s="678">
        <f>E74+E75</f>
        <v>0</v>
      </c>
      <c r="F42" s="706"/>
      <c r="G42" s="679"/>
      <c r="H42" s="706"/>
      <c r="I42" s="679"/>
      <c r="J42" s="706"/>
      <c r="K42" s="706"/>
      <c r="O42" s="654"/>
      <c r="Q42" s="656"/>
    </row>
    <row r="43" spans="2:21">
      <c r="B43" s="653" t="s">
        <v>959</v>
      </c>
      <c r="C43" s="683"/>
      <c r="D43" s="683"/>
      <c r="E43" s="678">
        <f>Uses!F80</f>
        <v>0</v>
      </c>
      <c r="F43" s="706"/>
      <c r="G43" s="679" t="e">
        <f t="shared" ref="G43:G44" si="5">E43/E$50</f>
        <v>#DIV/0!</v>
      </c>
      <c r="H43" s="706"/>
      <c r="I43" s="679" t="e">
        <f t="shared" si="4"/>
        <v>#DIV/0!</v>
      </c>
      <c r="J43" s="706"/>
      <c r="K43" s="706"/>
      <c r="O43" s="654"/>
      <c r="Q43" s="656"/>
    </row>
    <row r="44" spans="2:21">
      <c r="B44" s="653" t="s">
        <v>401</v>
      </c>
      <c r="C44" s="683"/>
      <c r="D44" s="683"/>
      <c r="E44" s="678">
        <f>O135+O136</f>
        <v>0</v>
      </c>
      <c r="F44" s="706"/>
      <c r="G44" s="679" t="e">
        <f t="shared" si="5"/>
        <v>#DIV/0!</v>
      </c>
      <c r="H44" s="706"/>
      <c r="I44" s="679" t="e">
        <f t="shared" si="4"/>
        <v>#DIV/0!</v>
      </c>
      <c r="J44" s="706"/>
      <c r="K44" s="706"/>
      <c r="O44" s="654"/>
      <c r="Q44" s="656"/>
    </row>
    <row r="45" spans="2:21" ht="6" customHeight="1">
      <c r="B45" s="653"/>
      <c r="C45" s="683"/>
      <c r="D45" s="683"/>
      <c r="E45" s="678"/>
      <c r="F45" s="706"/>
      <c r="G45" s="679"/>
      <c r="H45" s="706"/>
      <c r="I45" s="679"/>
      <c r="J45" s="706"/>
      <c r="K45" s="706"/>
      <c r="O45" s="654"/>
      <c r="Q45" s="656"/>
    </row>
    <row r="46" spans="2:21">
      <c r="B46" s="653"/>
      <c r="C46" s="683"/>
      <c r="D46" s="665" t="s">
        <v>960</v>
      </c>
      <c r="E46" s="691">
        <f>SUM(E39:E44)</f>
        <v>0</v>
      </c>
      <c r="F46" s="706"/>
      <c r="G46" s="693" t="e">
        <f>E46/E50</f>
        <v>#DIV/0!</v>
      </c>
      <c r="H46" s="712"/>
      <c r="I46" s="693" t="e">
        <f>E46/E51</f>
        <v>#DIV/0!</v>
      </c>
      <c r="J46" s="706"/>
      <c r="K46" s="706"/>
      <c r="O46" s="654"/>
      <c r="Q46" s="656"/>
    </row>
    <row r="47" spans="2:21" ht="13.5" thickBot="1">
      <c r="B47" s="713"/>
      <c r="C47" s="713"/>
      <c r="D47" s="713"/>
      <c r="E47" s="714"/>
      <c r="F47" s="713"/>
      <c r="G47" s="713"/>
      <c r="H47" s="713"/>
      <c r="I47" s="713"/>
      <c r="J47" s="713"/>
      <c r="K47" s="713"/>
      <c r="L47" s="714"/>
      <c r="M47" s="714"/>
      <c r="N47" s="714"/>
      <c r="O47" s="714"/>
      <c r="Q47" s="656"/>
    </row>
    <row r="48" spans="2:21" ht="13.5" thickTop="1">
      <c r="B48" s="653"/>
      <c r="C48" s="653"/>
      <c r="D48" s="653"/>
      <c r="E48" s="715"/>
      <c r="F48" s="683"/>
      <c r="G48" s="653"/>
      <c r="I48" s="653"/>
      <c r="K48" s="653"/>
      <c r="O48" s="654"/>
      <c r="Q48" s="656"/>
      <c r="R48" s="656"/>
    </row>
    <row r="49" spans="2:23" s="720" customFormat="1">
      <c r="B49" s="1169" t="s">
        <v>961</v>
      </c>
      <c r="C49" s="1170"/>
      <c r="D49" s="1170"/>
      <c r="E49" s="1171"/>
      <c r="F49" s="716"/>
      <c r="G49" s="1169" t="s">
        <v>962</v>
      </c>
      <c r="H49" s="1170"/>
      <c r="I49" s="1170"/>
      <c r="J49" s="1170"/>
      <c r="K49" s="1170"/>
      <c r="L49" s="1170"/>
      <c r="M49" s="1170"/>
      <c r="N49" s="1170"/>
      <c r="O49" s="1171"/>
      <c r="P49" s="717"/>
      <c r="Q49" s="718"/>
      <c r="R49" s="716"/>
      <c r="S49" s="719"/>
      <c r="T49" s="718"/>
    </row>
    <row r="50" spans="2:23">
      <c r="B50" s="653" t="s">
        <v>39</v>
      </c>
      <c r="C50" s="683"/>
      <c r="D50" s="683"/>
      <c r="E50" s="721">
        <f>'DEV Info'!D27</f>
        <v>0</v>
      </c>
      <c r="F50" s="653"/>
      <c r="G50" s="722" t="s">
        <v>3136</v>
      </c>
      <c r="H50" s="722"/>
      <c r="I50" s="722"/>
      <c r="J50" s="722"/>
      <c r="K50" s="722"/>
      <c r="L50" s="723"/>
      <c r="M50" s="723"/>
      <c r="N50" s="723"/>
      <c r="O50" s="724" t="e">
        <f>O123/O125</f>
        <v>#DIV/0!</v>
      </c>
      <c r="Q50" s="656"/>
      <c r="R50" s="653"/>
      <c r="S50" s="725"/>
      <c r="T50" s="656"/>
    </row>
    <row r="51" spans="2:23">
      <c r="B51" s="653" t="s">
        <v>964</v>
      </c>
      <c r="C51" s="683"/>
      <c r="D51" s="683"/>
      <c r="E51" s="650">
        <f>Bldg!H5</f>
        <v>0</v>
      </c>
      <c r="F51" s="653"/>
      <c r="G51" s="726" t="s">
        <v>3137</v>
      </c>
      <c r="O51" s="727" t="e">
        <f>O123/M34</f>
        <v>#DIV/0!</v>
      </c>
      <c r="Q51" s="656"/>
      <c r="R51" s="653"/>
      <c r="S51" s="725"/>
      <c r="T51" s="656"/>
    </row>
    <row r="52" spans="2:23">
      <c r="B52" s="653" t="s">
        <v>3347</v>
      </c>
      <c r="C52" s="683"/>
      <c r="D52" s="683"/>
      <c r="E52" s="650">
        <f>Bldg!H7</f>
        <v>0</v>
      </c>
      <c r="F52" s="653"/>
      <c r="G52" s="653" t="s">
        <v>307</v>
      </c>
      <c r="I52" s="653"/>
      <c r="K52" s="653"/>
      <c r="O52" s="813">
        <f>E46</f>
        <v>0</v>
      </c>
      <c r="Q52" s="656"/>
      <c r="R52" s="653"/>
      <c r="S52" s="725"/>
      <c r="T52" s="656"/>
    </row>
    <row r="53" spans="2:23">
      <c r="B53" s="653" t="s">
        <v>965</v>
      </c>
      <c r="C53" s="683"/>
      <c r="D53" s="683"/>
      <c r="E53" s="661">
        <f>Site!E67</f>
        <v>0</v>
      </c>
      <c r="F53" s="653"/>
      <c r="G53" s="653" t="s">
        <v>966</v>
      </c>
      <c r="I53" s="653"/>
      <c r="K53" s="653"/>
      <c r="O53" s="813">
        <f>(E25+E26+E27+E28+E29)*-1</f>
        <v>0</v>
      </c>
      <c r="Q53" s="656"/>
      <c r="R53" s="653"/>
      <c r="S53" s="725"/>
      <c r="T53" s="656"/>
    </row>
    <row r="54" spans="2:23">
      <c r="B54" s="653" t="s">
        <v>967</v>
      </c>
      <c r="C54" s="683"/>
      <c r="D54" s="683"/>
      <c r="E54" s="678">
        <f>Sources!F121</f>
        <v>0</v>
      </c>
      <c r="F54" s="653"/>
      <c r="G54" s="653" t="s">
        <v>968</v>
      </c>
      <c r="I54" s="653"/>
      <c r="K54" s="653"/>
      <c r="O54" s="813">
        <f>(E30+E31+E32)*-1</f>
        <v>0</v>
      </c>
      <c r="Q54" s="656"/>
      <c r="R54" s="653"/>
      <c r="S54" s="725"/>
      <c r="T54" s="656"/>
    </row>
    <row r="55" spans="2:23">
      <c r="B55" s="653" t="s">
        <v>969</v>
      </c>
      <c r="C55" s="683"/>
      <c r="D55" s="683"/>
      <c r="E55" s="728" t="e">
        <f>E51/E50</f>
        <v>#DIV/0!</v>
      </c>
      <c r="F55" s="653"/>
      <c r="G55" s="653" t="s">
        <v>970</v>
      </c>
      <c r="I55" s="730" t="e">
        <f>-O55/O52</f>
        <v>#DIV/0!</v>
      </c>
      <c r="J55" s="731"/>
      <c r="K55" s="653"/>
      <c r="O55" s="813">
        <f>(O52+O53+O54)*-1</f>
        <v>0</v>
      </c>
      <c r="Q55" s="656"/>
      <c r="R55" s="653"/>
      <c r="S55" s="732"/>
      <c r="T55" s="656"/>
    </row>
    <row r="56" spans="2:23">
      <c r="B56" s="653" t="s">
        <v>971</v>
      </c>
      <c r="C56" s="729"/>
      <c r="D56" s="729"/>
      <c r="E56" s="878" t="e">
        <f>ROUND((-O53+-O54)/E50,0)</f>
        <v>#DIV/0!</v>
      </c>
      <c r="F56" s="653"/>
      <c r="G56" s="653" t="s">
        <v>972</v>
      </c>
      <c r="I56" s="731">
        <v>0</v>
      </c>
      <c r="J56" s="731"/>
      <c r="K56" s="653"/>
      <c r="L56" s="734"/>
      <c r="M56" s="734"/>
      <c r="N56" s="734"/>
      <c r="O56" s="813">
        <f>E33</f>
        <v>0</v>
      </c>
      <c r="Q56" s="656"/>
      <c r="R56" s="653"/>
      <c r="S56" s="732"/>
      <c r="T56" s="656"/>
    </row>
    <row r="57" spans="2:23">
      <c r="B57" s="733" t="s">
        <v>973</v>
      </c>
      <c r="C57" s="729"/>
      <c r="D57" s="729"/>
      <c r="E57" s="678">
        <f>E20</f>
        <v>0</v>
      </c>
      <c r="F57" s="653"/>
      <c r="G57" s="722" t="s">
        <v>1153</v>
      </c>
      <c r="H57" s="722"/>
      <c r="I57" s="722"/>
      <c r="J57" s="722"/>
      <c r="K57" s="722"/>
      <c r="L57" s="723"/>
      <c r="M57" s="723"/>
      <c r="N57" s="723"/>
      <c r="O57" s="812">
        <f>O55+O56</f>
        <v>0</v>
      </c>
      <c r="Q57" s="656"/>
      <c r="R57" s="653"/>
      <c r="S57" s="732"/>
      <c r="T57" s="656"/>
    </row>
    <row r="58" spans="2:23">
      <c r="B58" s="733" t="s">
        <v>974</v>
      </c>
      <c r="C58" s="729"/>
      <c r="D58" s="729"/>
      <c r="E58" s="678">
        <f>Sources!C27</f>
        <v>0</v>
      </c>
      <c r="F58" s="653"/>
      <c r="G58" s="722"/>
      <c r="H58" s="722"/>
      <c r="I58" s="722"/>
      <c r="J58" s="722"/>
      <c r="K58" s="722"/>
      <c r="L58" s="723"/>
      <c r="M58" s="723"/>
      <c r="N58" s="723"/>
      <c r="O58" s="735"/>
      <c r="Q58" s="656"/>
      <c r="R58" s="653"/>
      <c r="S58" s="732"/>
      <c r="T58" s="656"/>
    </row>
    <row r="59" spans="2:23">
      <c r="B59" s="733"/>
      <c r="C59" s="729"/>
      <c r="D59" s="729"/>
      <c r="E59" s="654"/>
      <c r="F59" s="653"/>
      <c r="G59" s="1147" t="s">
        <v>3342</v>
      </c>
      <c r="H59" s="1148"/>
      <c r="I59" s="1148"/>
      <c r="J59" s="1148"/>
      <c r="K59" s="1148"/>
      <c r="L59" s="1148"/>
      <c r="M59" s="1148"/>
      <c r="N59" s="1148"/>
      <c r="O59" s="1149"/>
      <c r="Q59" s="656"/>
      <c r="R59" s="653"/>
      <c r="S59" s="732"/>
      <c r="T59" s="656"/>
    </row>
    <row r="60" spans="2:23">
      <c r="B60" s="1147" t="s">
        <v>975</v>
      </c>
      <c r="C60" s="1148"/>
      <c r="D60" s="1148"/>
      <c r="E60" s="1149"/>
      <c r="F60" s="653"/>
      <c r="G60" s="1150" t="s">
        <v>995</v>
      </c>
      <c r="H60" s="1150"/>
      <c r="I60" s="738" t="s">
        <v>178</v>
      </c>
      <c r="J60" s="739"/>
      <c r="K60" s="1151"/>
      <c r="L60" s="1151"/>
      <c r="M60" s="1151"/>
      <c r="N60" s="697"/>
      <c r="O60" s="697"/>
      <c r="Q60" s="656"/>
      <c r="R60" s="653"/>
      <c r="S60" s="732"/>
      <c r="T60" s="656"/>
    </row>
    <row r="61" spans="2:23">
      <c r="B61" s="653" t="s">
        <v>399</v>
      </c>
      <c r="C61" s="736"/>
      <c r="D61" s="736"/>
      <c r="E61" s="737">
        <f>Uses!F7</f>
        <v>0</v>
      </c>
      <c r="F61" s="653"/>
      <c r="G61" s="740" t="s">
        <v>617</v>
      </c>
      <c r="H61" s="741"/>
      <c r="I61" s="742">
        <f>'DEV Info'!E33</f>
        <v>0</v>
      </c>
      <c r="J61" s="739"/>
      <c r="K61" s="1152"/>
      <c r="L61" s="1152"/>
      <c r="M61" s="1152"/>
      <c r="N61" s="697"/>
      <c r="O61" s="743" t="s">
        <v>976</v>
      </c>
      <c r="Q61" s="656"/>
      <c r="R61" s="653"/>
      <c r="S61" s="732"/>
      <c r="T61" s="656"/>
      <c r="U61" s="656"/>
      <c r="V61" s="656"/>
      <c r="W61" s="656"/>
    </row>
    <row r="62" spans="2:23">
      <c r="B62" s="653" t="s">
        <v>3346</v>
      </c>
      <c r="C62" s="736"/>
      <c r="D62" s="736"/>
      <c r="E62" s="737">
        <f>Uses!F8</f>
        <v>0</v>
      </c>
      <c r="F62" s="653"/>
      <c r="G62" s="740" t="s">
        <v>977</v>
      </c>
      <c r="H62" s="745"/>
      <c r="I62" s="742">
        <f>'DEV Info'!E34</f>
        <v>0</v>
      </c>
      <c r="K62" s="1152"/>
      <c r="L62" s="1152"/>
      <c r="M62" s="1152"/>
      <c r="N62" s="697"/>
      <c r="O62" s="743" t="s">
        <v>978</v>
      </c>
      <c r="Q62" s="656"/>
      <c r="R62" s="653"/>
      <c r="S62" s="732"/>
      <c r="T62" s="656"/>
      <c r="U62" s="656"/>
      <c r="V62" s="656"/>
      <c r="W62" s="656"/>
    </row>
    <row r="63" spans="2:23">
      <c r="B63" s="653" t="s">
        <v>3103</v>
      </c>
      <c r="C63" s="736"/>
      <c r="D63" s="736"/>
      <c r="E63" s="737">
        <f>Uses!F9</f>
        <v>0</v>
      </c>
      <c r="F63" s="653"/>
      <c r="G63" s="740" t="s">
        <v>979</v>
      </c>
      <c r="H63" s="745"/>
      <c r="I63" s="742">
        <f>'DEV Info'!E35</f>
        <v>0</v>
      </c>
      <c r="K63" s="1152"/>
      <c r="L63" s="1152"/>
      <c r="M63" s="1152"/>
      <c r="N63" s="697"/>
      <c r="O63" s="697"/>
      <c r="Q63" s="656"/>
      <c r="R63" s="653"/>
      <c r="S63" s="732"/>
      <c r="T63" s="656"/>
      <c r="U63" s="656"/>
      <c r="V63" s="656"/>
      <c r="W63" s="656"/>
    </row>
    <row r="64" spans="2:23">
      <c r="B64" s="653"/>
      <c r="C64" s="736"/>
      <c r="D64" s="665" t="s">
        <v>254</v>
      </c>
      <c r="E64" s="744">
        <f>SUM(E61:E63)</f>
        <v>0</v>
      </c>
      <c r="F64" s="653"/>
      <c r="G64" s="740" t="s">
        <v>980</v>
      </c>
      <c r="H64" s="745"/>
      <c r="I64" s="742">
        <f>'DEV Info'!E36</f>
        <v>0</v>
      </c>
      <c r="K64" s="1152"/>
      <c r="L64" s="1152"/>
      <c r="M64" s="1152"/>
      <c r="N64" s="697"/>
      <c r="O64" s="697"/>
      <c r="Q64" s="656"/>
      <c r="R64" s="653"/>
      <c r="S64" s="732"/>
      <c r="T64" s="656"/>
      <c r="U64" s="656"/>
      <c r="V64" s="656"/>
      <c r="W64" s="656"/>
    </row>
    <row r="65" spans="2:23">
      <c r="B65" s="653"/>
      <c r="C65" s="746"/>
      <c r="D65" s="746"/>
      <c r="E65" s="737"/>
      <c r="F65" s="653"/>
      <c r="G65" s="747" t="s">
        <v>981</v>
      </c>
      <c r="H65" s="748"/>
      <c r="I65" s="742">
        <f>'DEV Info'!E37</f>
        <v>0</v>
      </c>
      <c r="K65" s="1153"/>
      <c r="L65" s="1153"/>
      <c r="M65" s="1153"/>
      <c r="N65" s="697"/>
      <c r="O65" s="697"/>
      <c r="Q65" s="656"/>
      <c r="R65" s="653"/>
      <c r="S65" s="732"/>
      <c r="T65" s="656"/>
      <c r="U65" s="656"/>
      <c r="V65" s="656"/>
      <c r="W65" s="656"/>
    </row>
    <row r="66" spans="2:23">
      <c r="B66" s="110" t="s">
        <v>1301</v>
      </c>
      <c r="C66" s="746"/>
      <c r="D66" s="746"/>
      <c r="E66" s="737">
        <f>Uses!F12</f>
        <v>0</v>
      </c>
      <c r="F66" s="653"/>
      <c r="G66" s="749" t="s">
        <v>996</v>
      </c>
      <c r="H66" s="711"/>
      <c r="I66" s="750"/>
      <c r="J66" s="697"/>
      <c r="K66" s="1154">
        <f>Income!M64</f>
        <v>0</v>
      </c>
      <c r="L66" s="1154"/>
      <c r="M66" s="1154"/>
      <c r="N66" s="751"/>
      <c r="O66" s="751"/>
      <c r="Q66" s="656"/>
      <c r="R66" s="653"/>
      <c r="S66" s="732"/>
      <c r="T66" s="656"/>
      <c r="U66" s="656"/>
      <c r="V66" s="656"/>
      <c r="W66" s="656"/>
    </row>
    <row r="67" spans="2:23">
      <c r="B67" s="110" t="s">
        <v>1303</v>
      </c>
      <c r="C67" s="746"/>
      <c r="D67" s="746"/>
      <c r="E67" s="737">
        <f>Uses!F13</f>
        <v>0</v>
      </c>
      <c r="F67" s="653"/>
      <c r="G67" s="753" t="s">
        <v>187</v>
      </c>
      <c r="H67" s="674"/>
      <c r="I67" s="653"/>
      <c r="K67" s="1155">
        <f>Income!H72</f>
        <v>0</v>
      </c>
      <c r="L67" s="1155"/>
      <c r="M67" s="1155"/>
      <c r="O67" s="654"/>
      <c r="Q67" s="656"/>
      <c r="R67" s="653"/>
      <c r="S67" s="725"/>
      <c r="T67" s="656"/>
    </row>
    <row r="68" spans="2:23">
      <c r="B68" s="110" t="s">
        <v>1302</v>
      </c>
      <c r="C68" s="653"/>
      <c r="E68" s="737">
        <f>Uses!F14</f>
        <v>0</v>
      </c>
      <c r="F68" s="653"/>
      <c r="G68" s="683" t="s">
        <v>982</v>
      </c>
      <c r="I68" s="653"/>
      <c r="K68" s="1172">
        <f>K66+K67</f>
        <v>0</v>
      </c>
      <c r="L68" s="1172"/>
      <c r="M68" s="1172"/>
      <c r="O68" s="654"/>
      <c r="Q68" s="656"/>
      <c r="R68" s="653"/>
      <c r="S68" s="725"/>
      <c r="T68" s="656"/>
    </row>
    <row r="69" spans="2:23">
      <c r="B69" s="653"/>
      <c r="C69" s="683"/>
      <c r="D69" s="665" t="s">
        <v>255</v>
      </c>
      <c r="E69" s="752">
        <f>SUM(E66:E68)</f>
        <v>0</v>
      </c>
      <c r="F69" s="653"/>
      <c r="G69" s="753" t="s">
        <v>983</v>
      </c>
      <c r="I69" s="756">
        <f>Income!L67</f>
        <v>0</v>
      </c>
      <c r="K69" s="1160">
        <f>ROUND(K68*I69,0)</f>
        <v>0</v>
      </c>
      <c r="L69" s="1160"/>
      <c r="M69" s="1160"/>
      <c r="O69" s="654"/>
      <c r="Q69" s="656"/>
      <c r="R69" s="653"/>
      <c r="S69" s="725"/>
      <c r="T69" s="656"/>
    </row>
    <row r="70" spans="2:23">
      <c r="B70" s="653"/>
      <c r="C70" s="683"/>
      <c r="D70" s="683"/>
      <c r="E70" s="737"/>
      <c r="F70" s="653"/>
      <c r="G70" s="753" t="s">
        <v>984</v>
      </c>
      <c r="I70" s="757">
        <f>Income!L68</f>
        <v>0</v>
      </c>
      <c r="K70" s="1155">
        <f>ROUND(K68*I70,0)</f>
        <v>0</v>
      </c>
      <c r="L70" s="1155"/>
      <c r="M70" s="1155"/>
      <c r="O70" s="654"/>
      <c r="Q70" s="656"/>
      <c r="R70" s="653"/>
      <c r="S70" s="725"/>
      <c r="T70" s="656"/>
    </row>
    <row r="71" spans="2:23">
      <c r="B71" s="653" t="s">
        <v>256</v>
      </c>
      <c r="C71" s="754" t="e">
        <f>E71/(E$64+E$69)</f>
        <v>#DIV/0!</v>
      </c>
      <c r="D71" s="755"/>
      <c r="E71" s="737">
        <f>Uses!F19</f>
        <v>0</v>
      </c>
      <c r="F71" s="653"/>
      <c r="G71" s="722" t="s">
        <v>985</v>
      </c>
      <c r="I71" s="653"/>
      <c r="K71" s="1161">
        <f>K68-K69-K70</f>
        <v>0</v>
      </c>
      <c r="L71" s="1161"/>
      <c r="M71" s="1161"/>
      <c r="O71" s="654"/>
      <c r="Q71" s="656"/>
      <c r="R71" s="653"/>
      <c r="S71" s="725"/>
      <c r="T71" s="656"/>
    </row>
    <row r="72" spans="2:23">
      <c r="B72" s="653" t="s">
        <v>257</v>
      </c>
      <c r="C72" s="754" t="e">
        <f>E72/(E$64+E$69)</f>
        <v>#DIV/0!</v>
      </c>
      <c r="D72" s="755"/>
      <c r="E72" s="737">
        <f>Uses!F20</f>
        <v>0</v>
      </c>
      <c r="F72" s="653"/>
      <c r="G72" s="653"/>
      <c r="I72" s="653"/>
      <c r="K72" s="653"/>
      <c r="O72" s="654"/>
      <c r="Q72" s="656"/>
      <c r="R72" s="653"/>
      <c r="S72" s="725"/>
      <c r="T72" s="656"/>
    </row>
    <row r="73" spans="2:23">
      <c r="B73" s="653" t="s">
        <v>258</v>
      </c>
      <c r="C73" s="754" t="e">
        <f>E73/(E$64+E$69)</f>
        <v>#DIV/0!</v>
      </c>
      <c r="D73" s="755"/>
      <c r="E73" s="737">
        <f>Uses!F21</f>
        <v>0</v>
      </c>
      <c r="F73" s="653"/>
      <c r="Q73" s="656"/>
      <c r="R73" s="653"/>
      <c r="S73" s="725"/>
      <c r="T73" s="656"/>
    </row>
    <row r="74" spans="2:23">
      <c r="B74" s="653" t="s">
        <v>3358</v>
      </c>
      <c r="C74" s="754"/>
      <c r="D74" s="755"/>
      <c r="E74" s="737">
        <f>Uses!F22</f>
        <v>0</v>
      </c>
      <c r="F74" s="653"/>
      <c r="Q74" s="656"/>
      <c r="R74" s="653"/>
      <c r="S74" s="725"/>
      <c r="T74" s="656"/>
    </row>
    <row r="75" spans="2:23">
      <c r="B75" s="653" t="s">
        <v>3359</v>
      </c>
      <c r="C75" s="754"/>
      <c r="D75" s="755"/>
      <c r="E75" s="737">
        <f>Uses!F23</f>
        <v>0</v>
      </c>
      <c r="F75" s="653"/>
      <c r="Q75" s="656"/>
      <c r="R75" s="653"/>
      <c r="S75" s="725"/>
      <c r="T75" s="656"/>
    </row>
    <row r="76" spans="2:23">
      <c r="B76" s="758"/>
      <c r="C76" s="674"/>
      <c r="D76" s="665" t="s">
        <v>1011</v>
      </c>
      <c r="E76" s="744">
        <f>E64+E69+E71+E72+E73+E74+E75</f>
        <v>0</v>
      </c>
      <c r="F76" s="653"/>
      <c r="Q76" s="656"/>
      <c r="R76" s="653"/>
      <c r="S76" s="725"/>
      <c r="T76" s="656"/>
    </row>
    <row r="77" spans="2:23">
      <c r="B77" s="653"/>
      <c r="C77" s="683"/>
      <c r="D77" s="683"/>
      <c r="E77" s="737"/>
      <c r="F77" s="653"/>
      <c r="Q77" s="656"/>
      <c r="R77" s="653"/>
      <c r="S77" s="725"/>
      <c r="T77" s="656"/>
    </row>
    <row r="78" spans="2:23">
      <c r="B78" s="1147" t="s">
        <v>986</v>
      </c>
      <c r="C78" s="1148"/>
      <c r="D78" s="1148"/>
      <c r="E78" s="1149"/>
      <c r="F78" s="653"/>
      <c r="G78" s="1156" t="s">
        <v>3335</v>
      </c>
      <c r="H78" s="1156"/>
      <c r="I78" s="1156"/>
      <c r="J78" s="1156"/>
      <c r="K78" s="1156"/>
      <c r="L78" s="1156"/>
      <c r="M78" s="1156"/>
      <c r="N78" s="1156"/>
      <c r="O78" s="1156"/>
      <c r="Q78" s="656"/>
      <c r="R78" s="653"/>
      <c r="S78" s="725"/>
      <c r="T78" s="656"/>
    </row>
    <row r="79" spans="2:23">
      <c r="B79" s="110" t="s">
        <v>290</v>
      </c>
      <c r="C79" s="759"/>
      <c r="D79" s="760"/>
      <c r="E79" s="737">
        <f>Uses!F28</f>
        <v>0</v>
      </c>
      <c r="F79" s="653"/>
      <c r="G79" s="934"/>
      <c r="H79" s="935"/>
      <c r="I79" s="935"/>
      <c r="J79" s="935"/>
      <c r="K79" s="928"/>
      <c r="L79" s="928"/>
      <c r="M79" s="928"/>
      <c r="N79" s="936"/>
      <c r="O79" s="936"/>
      <c r="Q79" s="656"/>
      <c r="R79" s="653"/>
      <c r="S79" s="725"/>
      <c r="T79" s="656"/>
    </row>
    <row r="80" spans="2:23">
      <c r="B80" s="110" t="s">
        <v>291</v>
      </c>
      <c r="C80" s="759"/>
      <c r="D80" s="760"/>
      <c r="E80" s="737">
        <f>Uses!F29</f>
        <v>0</v>
      </c>
      <c r="F80" s="653"/>
      <c r="G80" s="923" t="s">
        <v>178</v>
      </c>
      <c r="H80" s="924"/>
      <c r="I80" s="925">
        <f>'Comm. Income'!B18</f>
        <v>0</v>
      </c>
      <c r="J80" s="935"/>
      <c r="K80" s="928"/>
      <c r="L80" s="928"/>
      <c r="M80" s="928"/>
      <c r="N80" s="936"/>
      <c r="O80" s="1173" t="s">
        <v>3348</v>
      </c>
      <c r="Q80" s="656"/>
      <c r="R80" s="653"/>
      <c r="S80" s="725"/>
      <c r="T80" s="656"/>
    </row>
    <row r="81" spans="2:25">
      <c r="B81" s="110" t="s">
        <v>292</v>
      </c>
      <c r="C81" s="759"/>
      <c r="D81" s="760"/>
      <c r="E81" s="737">
        <f>Uses!F30</f>
        <v>0</v>
      </c>
      <c r="F81" s="653"/>
      <c r="G81" s="926" t="s">
        <v>3336</v>
      </c>
      <c r="H81" s="927"/>
      <c r="I81" s="938">
        <f>'Comm. Income'!D18</f>
        <v>0</v>
      </c>
      <c r="J81" s="935"/>
      <c r="K81" s="928"/>
      <c r="L81" s="928"/>
      <c r="M81" s="928"/>
      <c r="N81" s="936"/>
      <c r="O81" s="1173"/>
      <c r="Q81" s="656"/>
      <c r="R81" s="653"/>
      <c r="S81" s="725"/>
      <c r="T81" s="656"/>
    </row>
    <row r="82" spans="2:25">
      <c r="B82" s="110" t="s">
        <v>293</v>
      </c>
      <c r="C82" s="759"/>
      <c r="D82" s="760"/>
      <c r="E82" s="737">
        <f>Uses!F31</f>
        <v>0</v>
      </c>
      <c r="F82" s="653"/>
      <c r="G82" s="934"/>
      <c r="H82" s="935"/>
      <c r="I82" s="935"/>
      <c r="J82" s="935"/>
      <c r="K82" s="928"/>
      <c r="L82" s="928"/>
      <c r="M82" s="928"/>
      <c r="N82" s="936"/>
      <c r="O82" s="1173"/>
      <c r="Q82" s="656"/>
      <c r="R82" s="653"/>
      <c r="S82" s="725"/>
      <c r="T82" s="656"/>
    </row>
    <row r="83" spans="2:25">
      <c r="B83" s="110" t="s">
        <v>294</v>
      </c>
      <c r="C83" s="759"/>
      <c r="D83" s="760"/>
      <c r="E83" s="737">
        <f>Uses!F32</f>
        <v>0</v>
      </c>
      <c r="F83" s="653"/>
      <c r="G83" s="937" t="s">
        <v>3337</v>
      </c>
      <c r="H83" s="935"/>
      <c r="I83" s="935"/>
      <c r="J83" s="935"/>
      <c r="K83" s="1141">
        <f>'Comm. Income'!K20</f>
        <v>0</v>
      </c>
      <c r="L83" s="1141"/>
      <c r="M83" s="1141"/>
      <c r="N83" s="936"/>
      <c r="O83" s="936"/>
      <c r="Q83" s="656"/>
      <c r="R83" s="653"/>
      <c r="S83" s="725"/>
      <c r="T83" s="656"/>
    </row>
    <row r="84" spans="2:25">
      <c r="B84" s="110" t="s">
        <v>295</v>
      </c>
      <c r="C84" s="764"/>
      <c r="D84" s="683"/>
      <c r="E84" s="737">
        <f>Uses!F33</f>
        <v>0</v>
      </c>
      <c r="F84" s="653"/>
      <c r="G84" s="937" t="s">
        <v>3338</v>
      </c>
      <c r="H84" s="935"/>
      <c r="I84" s="935"/>
      <c r="J84" s="935"/>
      <c r="K84" s="1157">
        <f>'Comm. Income'!K22</f>
        <v>0</v>
      </c>
      <c r="L84" s="1157"/>
      <c r="M84" s="1157"/>
      <c r="N84" s="936"/>
      <c r="O84" s="936"/>
      <c r="Q84" s="656"/>
      <c r="R84" s="653"/>
      <c r="S84" s="725"/>
      <c r="T84" s="656"/>
    </row>
    <row r="85" spans="2:25">
      <c r="B85" s="110" t="s">
        <v>296</v>
      </c>
      <c r="C85" s="764"/>
      <c r="D85" s="683"/>
      <c r="E85" s="737">
        <f>Uses!F34</f>
        <v>0</v>
      </c>
      <c r="F85" s="653"/>
      <c r="G85" s="935" t="s">
        <v>982</v>
      </c>
      <c r="H85" s="935"/>
      <c r="I85" s="935"/>
      <c r="J85" s="935"/>
      <c r="K85" s="1141">
        <f>SUM(K83:M84)</f>
        <v>0</v>
      </c>
      <c r="L85" s="1141"/>
      <c r="M85" s="1141"/>
      <c r="N85" s="936"/>
      <c r="O85" s="936"/>
      <c r="Q85" s="656"/>
      <c r="R85" s="653"/>
      <c r="S85" s="725"/>
      <c r="T85" s="656"/>
    </row>
    <row r="86" spans="2:25">
      <c r="B86" s="110" t="s">
        <v>297</v>
      </c>
      <c r="C86" s="764"/>
      <c r="D86" s="683"/>
      <c r="E86" s="737">
        <f>Uses!F35</f>
        <v>0</v>
      </c>
      <c r="F86" s="653"/>
      <c r="G86" s="937" t="s">
        <v>3339</v>
      </c>
      <c r="H86" s="935"/>
      <c r="I86" s="929">
        <f>'Comm. Income'!J25</f>
        <v>0</v>
      </c>
      <c r="J86" s="935"/>
      <c r="K86" s="1142">
        <f>K85*-I86</f>
        <v>0</v>
      </c>
      <c r="L86" s="1142"/>
      <c r="M86" s="1142"/>
      <c r="N86" s="936"/>
      <c r="O86" s="936"/>
      <c r="Q86" s="656"/>
      <c r="R86" s="653"/>
      <c r="S86" s="725"/>
      <c r="T86" s="656"/>
    </row>
    <row r="87" spans="2:25">
      <c r="B87" s="110" t="s">
        <v>879</v>
      </c>
      <c r="C87" s="764"/>
      <c r="D87" s="683"/>
      <c r="E87" s="737">
        <f>Uses!F36</f>
        <v>0</v>
      </c>
      <c r="F87" s="653"/>
      <c r="G87" s="934" t="s">
        <v>985</v>
      </c>
      <c r="H87" s="935"/>
      <c r="I87" s="935"/>
      <c r="J87" s="935"/>
      <c r="K87" s="1141">
        <f>K85+K86</f>
        <v>0</v>
      </c>
      <c r="L87" s="1141"/>
      <c r="M87" s="1141"/>
      <c r="N87" s="936"/>
      <c r="O87" s="936"/>
      <c r="Q87" s="656"/>
      <c r="R87" s="653"/>
      <c r="S87" s="656"/>
      <c r="T87" s="656"/>
    </row>
    <row r="88" spans="2:25">
      <c r="B88" s="110" t="s">
        <v>268</v>
      </c>
      <c r="C88" s="656"/>
      <c r="D88" s="653"/>
      <c r="E88" s="737">
        <f>Uses!F37</f>
        <v>0</v>
      </c>
      <c r="F88" s="674"/>
      <c r="G88" s="937" t="s">
        <v>3340</v>
      </c>
      <c r="H88" s="935"/>
      <c r="I88" s="930"/>
      <c r="J88" s="935"/>
      <c r="K88" s="1143">
        <f>'Comm. Income'!K27</f>
        <v>0</v>
      </c>
      <c r="L88" s="1143"/>
      <c r="M88" s="1143"/>
      <c r="N88" s="936"/>
      <c r="O88" s="936"/>
      <c r="Q88" s="656"/>
      <c r="R88" s="653"/>
      <c r="S88" s="769"/>
    </row>
    <row r="89" spans="2:25">
      <c r="B89" s="110" t="s">
        <v>1344</v>
      </c>
      <c r="D89" s="768"/>
      <c r="E89" s="737">
        <f>Uses!F38</f>
        <v>0</v>
      </c>
      <c r="F89" s="674"/>
      <c r="G89" s="934"/>
      <c r="H89" s="935"/>
      <c r="I89" s="935"/>
      <c r="J89" s="935"/>
      <c r="K89" s="928"/>
      <c r="L89" s="928"/>
      <c r="M89" s="928"/>
      <c r="N89" s="936"/>
      <c r="O89" s="936"/>
      <c r="Q89" s="656"/>
      <c r="R89" s="653"/>
      <c r="S89" s="769"/>
    </row>
    <row r="90" spans="2:25">
      <c r="B90" s="110" t="s">
        <v>1345</v>
      </c>
      <c r="D90" s="768"/>
      <c r="E90" s="737">
        <f>Uses!F39</f>
        <v>0</v>
      </c>
      <c r="F90" s="701"/>
      <c r="G90" s="931" t="s">
        <v>3341</v>
      </c>
      <c r="H90" s="932"/>
      <c r="I90" s="932"/>
      <c r="J90" s="932"/>
      <c r="K90" s="933"/>
      <c r="L90" s="1144">
        <f>K71+K87+K88</f>
        <v>0</v>
      </c>
      <c r="M90" s="1145"/>
      <c r="N90" s="1145"/>
      <c r="O90" s="1146"/>
      <c r="Q90" s="656"/>
      <c r="R90" s="653"/>
      <c r="S90" s="769"/>
    </row>
    <row r="91" spans="2:25">
      <c r="B91" s="110" t="s">
        <v>298</v>
      </c>
      <c r="D91" s="656"/>
      <c r="E91" s="737">
        <f>Uses!F40</f>
        <v>0</v>
      </c>
      <c r="F91" s="653"/>
      <c r="G91" s="653"/>
      <c r="I91" s="653"/>
      <c r="K91" s="653"/>
      <c r="O91" s="654"/>
      <c r="Q91" s="656"/>
      <c r="R91" s="656"/>
      <c r="S91" s="769"/>
    </row>
    <row r="92" spans="2:25">
      <c r="B92" s="110" t="s">
        <v>299</v>
      </c>
      <c r="C92" s="764"/>
      <c r="D92" s="683"/>
      <c r="E92" s="737">
        <f>Uses!F41</f>
        <v>0</v>
      </c>
      <c r="F92" s="653"/>
      <c r="G92" s="1162" t="s">
        <v>3343</v>
      </c>
      <c r="H92" s="1163"/>
      <c r="I92" s="1163"/>
      <c r="J92" s="1163"/>
      <c r="K92" s="1163"/>
      <c r="L92" s="1163"/>
      <c r="M92" s="1163"/>
      <c r="N92" s="1163"/>
      <c r="O92" s="1164"/>
      <c r="Q92" s="656"/>
      <c r="R92" s="656"/>
      <c r="S92" s="769"/>
    </row>
    <row r="93" spans="2:25">
      <c r="B93" s="110" t="s">
        <v>198</v>
      </c>
      <c r="C93" s="764"/>
      <c r="D93" s="683"/>
      <c r="E93" s="737">
        <f>Uses!F42</f>
        <v>0</v>
      </c>
      <c r="F93" s="653"/>
      <c r="G93" s="653"/>
      <c r="I93" s="653"/>
      <c r="K93" s="664" t="s">
        <v>244</v>
      </c>
      <c r="O93" s="654"/>
      <c r="Q93" s="656"/>
      <c r="R93" s="656"/>
      <c r="S93" s="769"/>
    </row>
    <row r="94" spans="2:25">
      <c r="B94" s="110" t="s">
        <v>300</v>
      </c>
      <c r="C94" s="770"/>
      <c r="D94" s="755"/>
      <c r="E94" s="737">
        <f>Uses!F43</f>
        <v>0</v>
      </c>
      <c r="F94" s="653"/>
      <c r="G94" s="761" t="s">
        <v>792</v>
      </c>
      <c r="I94" s="653"/>
      <c r="K94" s="762" t="e">
        <f>ROUND(O94/E$50,0)</f>
        <v>#DIV/0!</v>
      </c>
      <c r="L94" s="733"/>
      <c r="M94" s="733"/>
      <c r="N94" s="733"/>
      <c r="O94" s="878">
        <f>Expenses!J21</f>
        <v>0</v>
      </c>
      <c r="Q94" s="656"/>
      <c r="R94" s="656"/>
      <c r="S94" s="769"/>
    </row>
    <row r="95" spans="2:25" ht="12.75" customHeight="1">
      <c r="B95" s="110" t="s">
        <v>301</v>
      </c>
      <c r="C95" s="764"/>
      <c r="D95" s="683"/>
      <c r="E95" s="737">
        <f>Uses!F44</f>
        <v>0</v>
      </c>
      <c r="F95" s="653"/>
      <c r="G95" s="761" t="s">
        <v>279</v>
      </c>
      <c r="I95" s="653"/>
      <c r="K95" s="762" t="e">
        <f>ROUND(O95/E$50,0)</f>
        <v>#DIV/0!</v>
      </c>
      <c r="L95" s="733"/>
      <c r="M95" s="733"/>
      <c r="N95" s="733"/>
      <c r="O95" s="878">
        <f>Expenses!J30</f>
        <v>0</v>
      </c>
      <c r="Q95" s="656"/>
      <c r="R95" s="656"/>
      <c r="S95" s="1159"/>
      <c r="T95" s="1159"/>
      <c r="U95" s="772"/>
      <c r="V95" s="772"/>
      <c r="W95" s="772"/>
      <c r="X95" s="772"/>
      <c r="Y95" s="772"/>
    </row>
    <row r="96" spans="2:25">
      <c r="B96" s="110" t="s">
        <v>302</v>
      </c>
      <c r="C96" s="764"/>
      <c r="D96" s="683"/>
      <c r="E96" s="737">
        <f>Uses!F45</f>
        <v>0</v>
      </c>
      <c r="F96" s="653"/>
      <c r="G96" s="761" t="s">
        <v>411</v>
      </c>
      <c r="I96" s="653"/>
      <c r="K96" s="762" t="e">
        <f>ROUND(O96/E$50,0)</f>
        <v>#DIV/0!</v>
      </c>
      <c r="L96" s="733"/>
      <c r="M96" s="733"/>
      <c r="N96" s="733"/>
      <c r="O96" s="878">
        <f>Expenses!J53</f>
        <v>0</v>
      </c>
      <c r="Q96" s="656"/>
      <c r="R96" s="656"/>
      <c r="S96" s="1159"/>
      <c r="T96" s="1159"/>
      <c r="U96" s="772"/>
      <c r="V96" s="772"/>
      <c r="W96" s="772"/>
      <c r="X96" s="772"/>
      <c r="Y96" s="772"/>
    </row>
    <row r="97" spans="2:25">
      <c r="B97" s="110" t="s">
        <v>303</v>
      </c>
      <c r="C97" s="764"/>
      <c r="D97" s="683"/>
      <c r="E97" s="737">
        <f>Uses!F46</f>
        <v>0</v>
      </c>
      <c r="F97" s="653"/>
      <c r="G97" s="761" t="s">
        <v>412</v>
      </c>
      <c r="I97" s="653"/>
      <c r="K97" s="762" t="e">
        <f>ROUND(O97/E$50,0)</f>
        <v>#DIV/0!</v>
      </c>
      <c r="L97" s="763"/>
      <c r="M97" s="763"/>
      <c r="N97" s="763"/>
      <c r="O97" s="879">
        <f>Expenses!J65</f>
        <v>0</v>
      </c>
      <c r="Q97" s="656"/>
      <c r="R97" s="656"/>
      <c r="S97" s="1159"/>
      <c r="T97" s="1159"/>
      <c r="U97" s="772"/>
      <c r="V97" s="772"/>
      <c r="W97" s="772"/>
      <c r="X97" s="772"/>
      <c r="Y97" s="772"/>
    </row>
    <row r="98" spans="2:25">
      <c r="B98" s="110" t="s">
        <v>270</v>
      </c>
      <c r="C98" s="656"/>
      <c r="D98" s="653"/>
      <c r="E98" s="737">
        <f>Uses!F47</f>
        <v>0</v>
      </c>
      <c r="F98" s="653"/>
      <c r="G98" s="765" t="s">
        <v>241</v>
      </c>
      <c r="I98" s="653"/>
      <c r="K98" s="762" t="e">
        <f>ROUND(O98/E$50,0)</f>
        <v>#DIV/0!</v>
      </c>
      <c r="L98" s="661"/>
      <c r="M98" s="661"/>
      <c r="N98" s="661"/>
      <c r="O98" s="766">
        <f>SUM(O94:O97)</f>
        <v>0</v>
      </c>
      <c r="Q98" s="656"/>
      <c r="R98" s="656"/>
      <c r="S98" s="1159"/>
      <c r="T98" s="1159"/>
    </row>
    <row r="99" spans="2:25">
      <c r="B99" s="110" t="s">
        <v>304</v>
      </c>
      <c r="C99" s="764"/>
      <c r="D99" s="683"/>
      <c r="E99" s="737">
        <f>Uses!F48</f>
        <v>0</v>
      </c>
      <c r="F99" s="653"/>
      <c r="G99" s="653"/>
      <c r="I99" s="653"/>
      <c r="K99" s="653"/>
      <c r="L99" s="653"/>
      <c r="M99" s="653"/>
      <c r="N99" s="653"/>
      <c r="O99" s="654"/>
      <c r="Q99" s="656"/>
      <c r="R99" s="656"/>
      <c r="S99" s="1159"/>
      <c r="T99" s="1159"/>
    </row>
    <row r="100" spans="2:25">
      <c r="B100" s="110" t="s">
        <v>261</v>
      </c>
      <c r="C100" s="656"/>
      <c r="D100" s="653"/>
      <c r="E100" s="737">
        <f>Uses!F49</f>
        <v>0</v>
      </c>
      <c r="F100" s="653"/>
      <c r="G100" s="761" t="s">
        <v>413</v>
      </c>
      <c r="I100" s="653"/>
      <c r="K100" s="762" t="e">
        <f>ROUND(O100/E$50,0)</f>
        <v>#DIV/0!</v>
      </c>
      <c r="O100" s="661">
        <f>Expenses!J69</f>
        <v>0</v>
      </c>
      <c r="Q100" s="656"/>
      <c r="R100" s="656"/>
      <c r="S100" s="769"/>
    </row>
    <row r="101" spans="2:25">
      <c r="B101" s="110" t="s">
        <v>262</v>
      </c>
      <c r="C101" s="764"/>
      <c r="D101" s="779"/>
      <c r="E101" s="737">
        <f>Uses!F50</f>
        <v>0</v>
      </c>
      <c r="F101" s="653"/>
      <c r="G101" s="653"/>
      <c r="I101" s="653"/>
      <c r="K101" s="653"/>
      <c r="O101" s="654"/>
      <c r="Q101" s="656"/>
      <c r="R101" s="656"/>
      <c r="S101" s="769"/>
    </row>
    <row r="102" spans="2:25">
      <c r="B102" s="110" t="s">
        <v>263</v>
      </c>
      <c r="C102" s="769"/>
      <c r="E102" s="737">
        <f>Uses!F51</f>
        <v>0</v>
      </c>
      <c r="F102" s="653"/>
      <c r="G102" s="765" t="s">
        <v>414</v>
      </c>
      <c r="I102" s="653"/>
      <c r="K102" s="762" t="e">
        <f>ROUND(O102/E$50,0)</f>
        <v>#DIV/0!</v>
      </c>
      <c r="L102" s="767"/>
      <c r="M102" s="767"/>
      <c r="N102" s="767"/>
      <c r="O102" s="880">
        <f>SUM(O98:O100)</f>
        <v>0</v>
      </c>
      <c r="Q102" s="656"/>
      <c r="R102" s="656"/>
    </row>
    <row r="103" spans="2:25">
      <c r="B103" s="110" t="s">
        <v>265</v>
      </c>
      <c r="C103" s="769"/>
      <c r="E103" s="737">
        <f>Uses!F52</f>
        <v>0</v>
      </c>
      <c r="F103" s="653"/>
      <c r="G103" s="959"/>
      <c r="H103" s="781"/>
      <c r="I103" s="960"/>
      <c r="J103" s="960"/>
      <c r="K103" s="781"/>
      <c r="L103" s="782"/>
      <c r="M103" s="782"/>
      <c r="N103" s="782"/>
      <c r="O103" s="797"/>
      <c r="Q103" s="656"/>
      <c r="R103" s="656"/>
    </row>
    <row r="104" spans="2:25">
      <c r="B104" s="110" t="s">
        <v>1343</v>
      </c>
      <c r="C104" s="656"/>
      <c r="D104" s="653"/>
      <c r="E104" s="737">
        <f>Uses!F53</f>
        <v>0</v>
      </c>
      <c r="F104" s="653"/>
      <c r="G104" s="1138" t="s">
        <v>3344</v>
      </c>
      <c r="H104" s="1139"/>
      <c r="I104" s="1139"/>
      <c r="J104" s="1139"/>
      <c r="K104" s="1139"/>
      <c r="L104" s="1139"/>
      <c r="M104" s="1139"/>
      <c r="N104" s="1139"/>
      <c r="O104" s="1140"/>
      <c r="Q104" s="656"/>
      <c r="R104" s="656"/>
    </row>
    <row r="105" spans="2:25">
      <c r="B105" s="110" t="s">
        <v>266</v>
      </c>
      <c r="C105" s="656"/>
      <c r="D105" s="653"/>
      <c r="E105" s="737">
        <f>Uses!F54</f>
        <v>0</v>
      </c>
      <c r="F105" s="653"/>
      <c r="G105" s="921"/>
      <c r="H105" s="921"/>
      <c r="I105" s="921"/>
      <c r="J105" s="921"/>
      <c r="K105" s="921"/>
      <c r="L105" s="922"/>
      <c r="M105" s="922"/>
      <c r="N105" s="922"/>
      <c r="O105" s="922"/>
      <c r="Q105" s="656"/>
      <c r="R105" s="656"/>
    </row>
    <row r="106" spans="2:25">
      <c r="B106" s="110" t="s">
        <v>267</v>
      </c>
      <c r="C106" s="656"/>
      <c r="D106" s="653"/>
      <c r="E106" s="737">
        <f>Uses!F55</f>
        <v>0</v>
      </c>
      <c r="F106" s="653"/>
      <c r="G106" s="921"/>
      <c r="H106" s="921"/>
      <c r="I106" s="921"/>
      <c r="J106" s="921"/>
      <c r="K106" s="939" t="s">
        <v>712</v>
      </c>
      <c r="L106" s="922"/>
      <c r="M106" s="922"/>
      <c r="N106" s="922"/>
      <c r="O106" s="922"/>
      <c r="Q106" s="656"/>
      <c r="R106" s="656"/>
    </row>
    <row r="107" spans="2:25">
      <c r="B107" s="110" t="s">
        <v>1122</v>
      </c>
      <c r="C107" s="656"/>
      <c r="D107" s="653"/>
      <c r="E107" s="737">
        <f>Uses!F56</f>
        <v>0</v>
      </c>
      <c r="F107" s="653"/>
      <c r="G107" s="940" t="s">
        <v>792</v>
      </c>
      <c r="H107" s="921"/>
      <c r="I107" s="921"/>
      <c r="J107" s="921"/>
      <c r="K107" s="942" t="e">
        <f>O107/E$52</f>
        <v>#DIV/0!</v>
      </c>
      <c r="L107" s="941"/>
      <c r="M107" s="941"/>
      <c r="N107" s="941"/>
      <c r="O107" s="952">
        <f>Expenses!N21</f>
        <v>0</v>
      </c>
      <c r="Q107" s="656"/>
      <c r="R107" s="656"/>
    </row>
    <row r="108" spans="2:25">
      <c r="B108" s="110" t="s">
        <v>269</v>
      </c>
      <c r="C108" s="656"/>
      <c r="D108" s="653"/>
      <c r="E108" s="737">
        <f>Uses!F57</f>
        <v>0</v>
      </c>
      <c r="F108" s="653"/>
      <c r="G108" s="940" t="s">
        <v>279</v>
      </c>
      <c r="H108" s="921"/>
      <c r="I108" s="921"/>
      <c r="J108" s="921"/>
      <c r="K108" s="942" t="e">
        <f t="shared" ref="K108:K111" si="6">O108/E$52</f>
        <v>#DIV/0!</v>
      </c>
      <c r="L108" s="941"/>
      <c r="M108" s="941"/>
      <c r="N108" s="941"/>
      <c r="O108" s="878">
        <f>Expenses!N30</f>
        <v>0</v>
      </c>
      <c r="Q108" s="656"/>
      <c r="R108" s="656"/>
    </row>
    <row r="109" spans="2:25">
      <c r="B109" s="110" t="s">
        <v>271</v>
      </c>
      <c r="C109" s="656"/>
      <c r="D109" s="653"/>
      <c r="E109" s="737">
        <f>Uses!F58</f>
        <v>0</v>
      </c>
      <c r="F109" s="653"/>
      <c r="G109" s="940" t="s">
        <v>411</v>
      </c>
      <c r="H109" s="921"/>
      <c r="I109" s="921"/>
      <c r="J109" s="921"/>
      <c r="K109" s="942" t="e">
        <f t="shared" si="6"/>
        <v>#DIV/0!</v>
      </c>
      <c r="L109" s="941"/>
      <c r="M109" s="941"/>
      <c r="N109" s="941"/>
      <c r="O109" s="878">
        <f>Expenses!N53</f>
        <v>0</v>
      </c>
      <c r="Q109" s="656"/>
      <c r="R109" s="656"/>
    </row>
    <row r="110" spans="2:25">
      <c r="B110" s="110" t="s">
        <v>272</v>
      </c>
      <c r="C110" s="656"/>
      <c r="D110" s="653"/>
      <c r="E110" s="737">
        <f>Uses!F59</f>
        <v>0</v>
      </c>
      <c r="F110" s="656"/>
      <c r="G110" s="940" t="s">
        <v>412</v>
      </c>
      <c r="H110" s="921"/>
      <c r="I110" s="921"/>
      <c r="J110" s="921"/>
      <c r="K110" s="942" t="e">
        <f t="shared" si="6"/>
        <v>#DIV/0!</v>
      </c>
      <c r="L110" s="943"/>
      <c r="M110" s="943"/>
      <c r="N110" s="943"/>
      <c r="O110" s="879">
        <f>Expenses!N65</f>
        <v>0</v>
      </c>
      <c r="Q110" s="656"/>
      <c r="R110" s="656"/>
    </row>
    <row r="111" spans="2:25">
      <c r="B111" s="110" t="s">
        <v>273</v>
      </c>
      <c r="C111" s="656"/>
      <c r="D111" s="653"/>
      <c r="E111" s="737">
        <f>Uses!F60</f>
        <v>0</v>
      </c>
      <c r="F111" s="783"/>
      <c r="G111" s="944" t="s">
        <v>241</v>
      </c>
      <c r="H111" s="921"/>
      <c r="I111" s="921"/>
      <c r="J111" s="921"/>
      <c r="K111" s="942" t="e">
        <f t="shared" si="6"/>
        <v>#DIV/0!</v>
      </c>
      <c r="L111" s="945"/>
      <c r="M111" s="945"/>
      <c r="N111" s="945"/>
      <c r="O111" s="953">
        <f>SUM(O107:O110)</f>
        <v>0</v>
      </c>
      <c r="Q111" s="656"/>
      <c r="R111" s="656"/>
    </row>
    <row r="112" spans="2:25">
      <c r="B112" s="110" t="s">
        <v>274</v>
      </c>
      <c r="C112" s="656"/>
      <c r="D112" s="653"/>
      <c r="E112" s="737">
        <f>Uses!F61</f>
        <v>0</v>
      </c>
      <c r="F112" s="784"/>
      <c r="G112" s="921"/>
      <c r="H112" s="921"/>
      <c r="I112" s="921"/>
      <c r="J112" s="921"/>
      <c r="K112" s="921"/>
      <c r="L112" s="921"/>
      <c r="M112" s="921"/>
      <c r="N112" s="921"/>
      <c r="O112" s="921"/>
      <c r="Q112" s="656"/>
      <c r="R112" s="656"/>
    </row>
    <row r="113" spans="2:20">
      <c r="B113" s="110" t="s">
        <v>275</v>
      </c>
      <c r="C113" s="656"/>
      <c r="D113" s="653"/>
      <c r="E113" s="737">
        <f>Uses!F62</f>
        <v>0</v>
      </c>
      <c r="F113" s="656"/>
      <c r="G113" s="940" t="s">
        <v>413</v>
      </c>
      <c r="H113" s="921"/>
      <c r="I113" s="921"/>
      <c r="J113" s="921"/>
      <c r="K113" s="978" t="e">
        <f>O113/E$52</f>
        <v>#DIV/0!</v>
      </c>
      <c r="L113" s="922"/>
      <c r="M113" s="922"/>
      <c r="N113" s="922"/>
      <c r="O113" s="945">
        <f>Expenses!N69</f>
        <v>0</v>
      </c>
      <c r="Q113" s="656"/>
      <c r="R113" s="656"/>
    </row>
    <row r="114" spans="2:20">
      <c r="B114" s="110" t="s">
        <v>276</v>
      </c>
      <c r="C114" s="656"/>
      <c r="D114" s="653"/>
      <c r="E114" s="737">
        <f>Uses!F63</f>
        <v>0</v>
      </c>
      <c r="F114" s="653"/>
      <c r="G114" s="921"/>
      <c r="H114" s="921"/>
      <c r="I114" s="921"/>
      <c r="J114" s="921"/>
      <c r="K114" s="921"/>
      <c r="L114" s="922"/>
      <c r="M114" s="922"/>
      <c r="N114" s="922"/>
      <c r="O114" s="922"/>
      <c r="Q114" s="656"/>
      <c r="R114" s="656"/>
    </row>
    <row r="115" spans="2:20">
      <c r="B115" s="110" t="s">
        <v>277</v>
      </c>
      <c r="C115" s="656"/>
      <c r="D115" s="653"/>
      <c r="E115" s="737">
        <f>Uses!F64</f>
        <v>0</v>
      </c>
      <c r="F115" s="653"/>
      <c r="G115" s="944" t="s">
        <v>414</v>
      </c>
      <c r="H115" s="921"/>
      <c r="I115" s="921"/>
      <c r="J115" s="921"/>
      <c r="K115" s="978" t="e">
        <f>O115/E$52</f>
        <v>#DIV/0!</v>
      </c>
      <c r="L115" s="946"/>
      <c r="M115" s="946"/>
      <c r="N115" s="946"/>
      <c r="O115" s="954">
        <f>SUM(O111:O113)</f>
        <v>0</v>
      </c>
      <c r="Q115" s="656"/>
      <c r="R115" s="656"/>
    </row>
    <row r="116" spans="2:20">
      <c r="B116" s="110" t="s">
        <v>278</v>
      </c>
      <c r="C116" s="656"/>
      <c r="D116" s="653"/>
      <c r="E116" s="737">
        <f>Uses!F65</f>
        <v>0</v>
      </c>
      <c r="F116" s="653"/>
      <c r="G116" s="944"/>
      <c r="H116" s="921"/>
      <c r="I116" s="921"/>
      <c r="J116" s="921"/>
      <c r="K116" s="947"/>
      <c r="L116" s="946"/>
      <c r="M116" s="946"/>
      <c r="N116" s="946"/>
      <c r="O116" s="928"/>
      <c r="Q116" s="656"/>
      <c r="R116" s="656"/>
    </row>
    <row r="117" spans="2:20">
      <c r="B117" s="110" t="s">
        <v>279</v>
      </c>
      <c r="C117" s="656"/>
      <c r="D117" s="653"/>
      <c r="E117" s="737">
        <f>Uses!F66</f>
        <v>0</v>
      </c>
      <c r="F117" s="653"/>
      <c r="G117" s="944"/>
      <c r="H117" s="921"/>
      <c r="I117" s="921"/>
      <c r="J117" s="921"/>
      <c r="K117" s="947"/>
      <c r="L117" s="946"/>
      <c r="M117" s="946"/>
      <c r="N117" s="946"/>
      <c r="O117" s="928"/>
      <c r="Q117" s="656"/>
      <c r="R117" s="656"/>
    </row>
    <row r="118" spans="2:20">
      <c r="B118" s="110" t="s">
        <v>3228</v>
      </c>
      <c r="E118" s="652">
        <f>E145</f>
        <v>0</v>
      </c>
      <c r="F118" s="653"/>
      <c r="G118" s="948" t="s">
        <v>3345</v>
      </c>
      <c r="H118" s="932"/>
      <c r="I118" s="932"/>
      <c r="J118" s="932"/>
      <c r="K118" s="949"/>
      <c r="L118" s="950"/>
      <c r="M118" s="950"/>
      <c r="N118" s="950"/>
      <c r="O118" s="951">
        <f>O102+O115</f>
        <v>0</v>
      </c>
      <c r="Q118" s="656"/>
      <c r="R118" s="656"/>
    </row>
    <row r="119" spans="2:20">
      <c r="B119" s="961" t="s">
        <v>3104</v>
      </c>
      <c r="C119" s="656"/>
      <c r="D119" s="653"/>
      <c r="E119" s="737">
        <f>Uses!F69</f>
        <v>0</v>
      </c>
      <c r="F119" s="653"/>
      <c r="N119" s="785"/>
      <c r="O119" s="787"/>
      <c r="Q119" s="656"/>
      <c r="R119" s="656"/>
    </row>
    <row r="120" spans="2:20">
      <c r="B120" s="110" t="s">
        <v>264</v>
      </c>
      <c r="C120" s="788" t="e">
        <f>Uses!D68</f>
        <v>#DIV/0!</v>
      </c>
      <c r="D120" s="789" t="s">
        <v>3112</v>
      </c>
      <c r="E120" s="737">
        <f>Uses!F68</f>
        <v>0</v>
      </c>
      <c r="F120" s="653"/>
      <c r="G120" s="1147" t="s">
        <v>987</v>
      </c>
      <c r="H120" s="1148"/>
      <c r="I120" s="1148"/>
      <c r="J120" s="1148"/>
      <c r="K120" s="1148"/>
      <c r="L120" s="1148"/>
      <c r="M120" s="1148"/>
      <c r="N120" s="1148"/>
      <c r="O120" s="1149"/>
      <c r="Q120" s="656"/>
      <c r="R120" s="656"/>
    </row>
    <row r="121" spans="2:20">
      <c r="B121" s="110" t="s">
        <v>280</v>
      </c>
      <c r="C121" s="783">
        <f>Uses!D70</f>
        <v>0</v>
      </c>
      <c r="D121" s="789"/>
      <c r="E121" s="737">
        <f>Uses!F70</f>
        <v>0</v>
      </c>
      <c r="F121" s="653"/>
      <c r="G121" s="683" t="s">
        <v>988</v>
      </c>
      <c r="I121" s="653"/>
      <c r="K121" s="653"/>
      <c r="O121" s="654">
        <f>L90</f>
        <v>0</v>
      </c>
      <c r="Q121" s="656"/>
      <c r="R121" s="656"/>
    </row>
    <row r="122" spans="2:20">
      <c r="B122" s="110" t="s">
        <v>281</v>
      </c>
      <c r="C122" s="783">
        <f>Uses!D71</f>
        <v>0</v>
      </c>
      <c r="D122" s="653"/>
      <c r="E122" s="737">
        <f>Uses!F71</f>
        <v>0</v>
      </c>
      <c r="F122" s="653"/>
      <c r="G122" s="683" t="s">
        <v>989</v>
      </c>
      <c r="I122" s="653"/>
      <c r="K122" s="653"/>
      <c r="O122" s="689">
        <f>O118</f>
        <v>0</v>
      </c>
      <c r="Q122" s="656"/>
      <c r="R122" s="656"/>
    </row>
    <row r="123" spans="2:20">
      <c r="B123" s="110" t="s">
        <v>282</v>
      </c>
      <c r="C123" s="783">
        <f>Uses!D72</f>
        <v>0</v>
      </c>
      <c r="D123" s="746"/>
      <c r="E123" s="737">
        <f>Uses!F72</f>
        <v>0</v>
      </c>
      <c r="F123" s="653"/>
      <c r="G123" s="765" t="s">
        <v>418</v>
      </c>
      <c r="I123" s="653"/>
      <c r="K123" s="653"/>
      <c r="O123" s="678">
        <f>O121-O122</f>
        <v>0</v>
      </c>
      <c r="Q123" s="656"/>
      <c r="R123" s="656"/>
    </row>
    <row r="124" spans="2:20">
      <c r="B124" s="110" t="s">
        <v>283</v>
      </c>
      <c r="C124" s="783">
        <f>Uses!D73</f>
        <v>0</v>
      </c>
      <c r="D124" s="746"/>
      <c r="E124" s="737">
        <f>Uses!F73</f>
        <v>0</v>
      </c>
      <c r="F124" s="653"/>
      <c r="G124" s="653"/>
      <c r="I124" s="653"/>
      <c r="K124" s="653"/>
      <c r="O124" s="771"/>
      <c r="Q124" s="656"/>
      <c r="R124" s="656"/>
    </row>
    <row r="125" spans="2:20">
      <c r="B125" s="110" t="s">
        <v>284</v>
      </c>
      <c r="C125" s="783">
        <f>Uses!D74</f>
        <v>0</v>
      </c>
      <c r="D125" s="746"/>
      <c r="E125" s="737">
        <f>Uses!F74</f>
        <v>0</v>
      </c>
      <c r="F125" s="653"/>
      <c r="G125" s="683" t="s">
        <v>3208</v>
      </c>
      <c r="I125" s="653"/>
      <c r="K125" s="653"/>
      <c r="O125" s="689">
        <f>SUM(M25:M29)</f>
        <v>0</v>
      </c>
      <c r="P125" s="790"/>
      <c r="Q125" s="656"/>
      <c r="R125" s="656"/>
      <c r="S125" s="769"/>
      <c r="T125" s="769"/>
    </row>
    <row r="126" spans="2:20">
      <c r="B126" s="110" t="s">
        <v>285</v>
      </c>
      <c r="C126" s="783">
        <f>Uses!D75</f>
        <v>0</v>
      </c>
      <c r="D126" s="746"/>
      <c r="E126" s="737">
        <f>Uses!F75</f>
        <v>0</v>
      </c>
      <c r="F126" s="653"/>
      <c r="G126" s="765" t="s">
        <v>990</v>
      </c>
      <c r="I126" s="653"/>
      <c r="K126" s="653"/>
      <c r="O126" s="773">
        <f>O123-O125</f>
        <v>0</v>
      </c>
      <c r="P126" s="790"/>
      <c r="Q126" s="656"/>
      <c r="R126" s="656"/>
      <c r="S126" s="792"/>
    </row>
    <row r="127" spans="2:20">
      <c r="B127" s="110" t="s">
        <v>286</v>
      </c>
      <c r="C127" s="783">
        <f>Uses!D76</f>
        <v>0</v>
      </c>
      <c r="D127" s="746"/>
      <c r="E127" s="737">
        <f>Uses!F76</f>
        <v>0</v>
      </c>
      <c r="F127" s="653"/>
      <c r="G127" s="774"/>
      <c r="H127" s="656"/>
      <c r="I127" s="697"/>
      <c r="J127" s="697"/>
      <c r="K127" s="697"/>
      <c r="L127" s="775"/>
      <c r="M127" s="775"/>
      <c r="N127" s="775"/>
      <c r="O127" s="656"/>
      <c r="P127" s="790"/>
      <c r="Q127" s="656"/>
      <c r="R127" s="656"/>
      <c r="S127" s="792"/>
    </row>
    <row r="128" spans="2:20">
      <c r="B128" s="110" t="s">
        <v>287</v>
      </c>
      <c r="C128" s="783">
        <f>Uses!D77</f>
        <v>0</v>
      </c>
      <c r="D128" s="746"/>
      <c r="E128" s="737">
        <f>Uses!F77</f>
        <v>0</v>
      </c>
      <c r="F128" s="653"/>
      <c r="G128" s="653" t="s">
        <v>17</v>
      </c>
      <c r="H128" s="776"/>
      <c r="I128" s="777" t="e">
        <f>-O53/(O52-E145)</f>
        <v>#DIV/0!</v>
      </c>
      <c r="K128" s="656"/>
      <c r="L128" s="775"/>
      <c r="M128" s="775"/>
      <c r="N128" s="775"/>
      <c r="O128" s="778"/>
      <c r="P128" s="790"/>
      <c r="Q128" s="656"/>
      <c r="R128" s="656"/>
      <c r="S128" s="792"/>
    </row>
    <row r="129" spans="1:20">
      <c r="B129" s="110" t="s">
        <v>288</v>
      </c>
      <c r="C129" s="783">
        <f>Uses!D78</f>
        <v>0</v>
      </c>
      <c r="D129" s="746"/>
      <c r="E129" s="737">
        <f>Uses!F78</f>
        <v>0</v>
      </c>
      <c r="F129" s="653"/>
      <c r="G129" s="653" t="s">
        <v>991</v>
      </c>
      <c r="H129" s="776"/>
      <c r="I129" s="777" t="e">
        <f>-O53/E53</f>
        <v>#DIV/0!</v>
      </c>
      <c r="K129" s="656"/>
      <c r="L129" s="780"/>
      <c r="M129" s="780"/>
      <c r="N129" s="780"/>
      <c r="O129" s="707"/>
      <c r="P129" s="790"/>
      <c r="Q129" s="656"/>
      <c r="R129" s="656"/>
      <c r="S129" s="792"/>
    </row>
    <row r="130" spans="1:20">
      <c r="B130" s="110" t="s">
        <v>289</v>
      </c>
      <c r="C130" s="783">
        <f>Uses!D79</f>
        <v>0</v>
      </c>
      <c r="D130" s="746"/>
      <c r="E130" s="793">
        <f>Uses!F79</f>
        <v>0</v>
      </c>
      <c r="F130" s="653"/>
      <c r="P130" s="790"/>
      <c r="Q130" s="656"/>
      <c r="R130" s="656"/>
      <c r="S130" s="792"/>
    </row>
    <row r="131" spans="1:20">
      <c r="B131" s="962"/>
      <c r="C131" s="656"/>
      <c r="D131" s="665" t="s">
        <v>3108</v>
      </c>
      <c r="E131" s="737">
        <f>SUM(E79:E130)</f>
        <v>0</v>
      </c>
      <c r="F131" s="653"/>
      <c r="P131" s="790"/>
      <c r="Q131" s="656"/>
      <c r="R131" s="656"/>
      <c r="S131" s="792"/>
    </row>
    <row r="132" spans="1:20">
      <c r="B132" s="653"/>
      <c r="C132" s="746"/>
      <c r="F132" s="653"/>
      <c r="I132" s="764"/>
      <c r="J132" s="764"/>
      <c r="K132" s="764"/>
      <c r="L132" s="775"/>
      <c r="P132" s="790"/>
      <c r="Q132" s="656"/>
      <c r="R132" s="656"/>
      <c r="S132" s="792"/>
    </row>
    <row r="133" spans="1:20">
      <c r="B133" s="722" t="s">
        <v>3161</v>
      </c>
      <c r="C133" s="697"/>
      <c r="D133" s="796"/>
      <c r="E133" s="797"/>
      <c r="F133" s="653"/>
      <c r="G133" s="1147" t="s">
        <v>992</v>
      </c>
      <c r="H133" s="1148"/>
      <c r="I133" s="1148"/>
      <c r="J133" s="1148"/>
      <c r="K133" s="1148"/>
      <c r="L133" s="1148"/>
      <c r="M133" s="1148"/>
      <c r="N133" s="1148"/>
      <c r="O133" s="1149"/>
      <c r="P133" s="790"/>
      <c r="Q133" s="656"/>
      <c r="R133" s="656"/>
      <c r="S133" s="792"/>
    </row>
    <row r="134" spans="1:20">
      <c r="B134" s="764" t="s">
        <v>1124</v>
      </c>
      <c r="C134" s="764"/>
      <c r="D134" s="798"/>
      <c r="E134" s="785">
        <f>Uses!F89</f>
        <v>0</v>
      </c>
      <c r="F134" s="653"/>
      <c r="G134" s="653" t="s">
        <v>1010</v>
      </c>
      <c r="H134" s="683"/>
      <c r="I134" s="683"/>
      <c r="J134" s="654" t="e">
        <f>#REF!+E76</f>
        <v>#REF!</v>
      </c>
      <c r="K134" s="653"/>
      <c r="L134" s="653"/>
      <c r="N134" s="653"/>
      <c r="O134" s="737">
        <f>E76</f>
        <v>0</v>
      </c>
      <c r="P134" s="790"/>
      <c r="Q134" s="656"/>
      <c r="R134" s="656"/>
      <c r="S134" s="792"/>
    </row>
    <row r="135" spans="1:20">
      <c r="A135" s="786">
        <v>1</v>
      </c>
      <c r="B135" s="764">
        <f>Uses!D90</f>
        <v>0</v>
      </c>
      <c r="C135" s="653"/>
      <c r="D135" s="653"/>
      <c r="E135" s="785">
        <f>Uses!F90</f>
        <v>0</v>
      </c>
      <c r="F135" s="653"/>
      <c r="G135" s="653" t="s">
        <v>3229</v>
      </c>
      <c r="H135" s="683"/>
      <c r="I135" s="683"/>
      <c r="K135" s="653"/>
      <c r="L135" s="653"/>
      <c r="N135" s="653"/>
      <c r="O135" s="791">
        <f>Uses!F84</f>
        <v>0</v>
      </c>
      <c r="P135" s="790"/>
      <c r="Q135" s="656"/>
      <c r="R135" s="656"/>
      <c r="S135" s="792"/>
    </row>
    <row r="136" spans="1:20">
      <c r="A136" s="786">
        <v>2</v>
      </c>
      <c r="B136" s="764">
        <f>Uses!D91</f>
        <v>0</v>
      </c>
      <c r="C136" s="653"/>
      <c r="D136" s="653"/>
      <c r="E136" s="785">
        <f>Uses!F91</f>
        <v>0</v>
      </c>
      <c r="F136" s="653"/>
      <c r="G136" s="653" t="s">
        <v>416</v>
      </c>
      <c r="I136" s="653"/>
      <c r="K136" s="653"/>
      <c r="L136" s="653"/>
      <c r="N136" s="653"/>
      <c r="O136" s="791">
        <f>Uses!F83</f>
        <v>0</v>
      </c>
      <c r="P136" s="790"/>
      <c r="Q136" s="656"/>
      <c r="R136" s="656"/>
      <c r="S136" s="792"/>
      <c r="T136" s="769"/>
    </row>
    <row r="137" spans="1:20">
      <c r="A137" s="786">
        <v>3</v>
      </c>
      <c r="B137" s="764">
        <f>Uses!D92</f>
        <v>0</v>
      </c>
      <c r="C137" s="653"/>
      <c r="D137" s="653"/>
      <c r="E137" s="785">
        <f>Uses!F92</f>
        <v>0</v>
      </c>
      <c r="F137" s="653"/>
      <c r="G137" s="653" t="s">
        <v>959</v>
      </c>
      <c r="H137" s="683"/>
      <c r="I137" s="683"/>
      <c r="K137" s="653"/>
      <c r="L137" s="653"/>
      <c r="N137" s="653"/>
      <c r="O137" s="794">
        <f>E131</f>
        <v>0</v>
      </c>
      <c r="Q137" s="656"/>
      <c r="R137" s="656"/>
      <c r="S137" s="792"/>
    </row>
    <row r="138" spans="1:20">
      <c r="A138" s="786">
        <v>4</v>
      </c>
      <c r="B138" s="764">
        <f>Uses!D93</f>
        <v>0</v>
      </c>
      <c r="C138" s="653"/>
      <c r="D138" s="653"/>
      <c r="E138" s="785">
        <f>Uses!F93</f>
        <v>0</v>
      </c>
      <c r="F138" s="653"/>
      <c r="G138" s="765" t="s">
        <v>993</v>
      </c>
      <c r="H138" s="683"/>
      <c r="I138" s="683"/>
      <c r="K138" s="653"/>
      <c r="L138" s="653"/>
      <c r="N138" s="653"/>
      <c r="O138" s="795">
        <f>SUM(O134:O137)</f>
        <v>0</v>
      </c>
      <c r="Q138" s="656"/>
      <c r="R138" s="656"/>
      <c r="S138" s="792"/>
    </row>
    <row r="139" spans="1:20">
      <c r="A139" s="786">
        <v>5</v>
      </c>
      <c r="B139" s="764">
        <f>Uses!D94</f>
        <v>0</v>
      </c>
      <c r="C139" s="653"/>
      <c r="D139" s="653"/>
      <c r="E139" s="785">
        <f>Uses!F94</f>
        <v>0</v>
      </c>
      <c r="F139" s="653"/>
      <c r="O139" s="654"/>
      <c r="Q139" s="656"/>
      <c r="R139" s="656"/>
      <c r="S139" s="792"/>
    </row>
    <row r="140" spans="1:20">
      <c r="A140" s="786">
        <v>6</v>
      </c>
      <c r="B140" s="764">
        <f>Uses!D95</f>
        <v>0</v>
      </c>
      <c r="C140" s="653"/>
      <c r="D140" s="653"/>
      <c r="E140" s="785">
        <f>Uses!F95</f>
        <v>0</v>
      </c>
      <c r="F140" s="653"/>
      <c r="G140" s="653"/>
      <c r="I140" s="653"/>
      <c r="K140" s="653"/>
      <c r="O140" s="654"/>
      <c r="Q140" s="656"/>
      <c r="R140" s="656"/>
    </row>
    <row r="141" spans="1:20">
      <c r="A141" s="786">
        <v>7</v>
      </c>
      <c r="B141" s="764">
        <f>Uses!D96</f>
        <v>0</v>
      </c>
      <c r="C141" s="653"/>
      <c r="D141" s="653"/>
      <c r="E141" s="785">
        <f>Uses!F96</f>
        <v>0</v>
      </c>
      <c r="F141" s="653"/>
      <c r="Q141" s="656"/>
      <c r="R141" s="656"/>
    </row>
    <row r="142" spans="1:20">
      <c r="A142" s="786">
        <v>8</v>
      </c>
      <c r="B142" s="764">
        <f>Uses!D97</f>
        <v>0</v>
      </c>
      <c r="C142" s="683"/>
      <c r="D142" s="683"/>
      <c r="E142" s="785">
        <f>Uses!F97</f>
        <v>0</v>
      </c>
      <c r="F142" s="653"/>
      <c r="Q142" s="656"/>
      <c r="R142" s="656"/>
    </row>
    <row r="143" spans="1:20">
      <c r="A143" s="786">
        <v>9</v>
      </c>
      <c r="B143" s="764">
        <f>Uses!D98</f>
        <v>0</v>
      </c>
      <c r="C143" s="653"/>
      <c r="D143" s="653"/>
      <c r="E143" s="785">
        <f>Uses!F98</f>
        <v>0</v>
      </c>
      <c r="F143" s="653"/>
      <c r="Q143" s="656"/>
      <c r="R143" s="656"/>
    </row>
    <row r="144" spans="1:20">
      <c r="A144" s="786">
        <v>10</v>
      </c>
      <c r="B144" s="764">
        <f>Uses!D99</f>
        <v>0</v>
      </c>
      <c r="C144" s="653"/>
      <c r="D144" s="653"/>
      <c r="E144" s="956">
        <f>Uses!F99</f>
        <v>0</v>
      </c>
      <c r="F144" s="653"/>
      <c r="Q144" s="656"/>
      <c r="R144" s="656"/>
    </row>
    <row r="145" spans="2:18">
      <c r="B145" s="653"/>
      <c r="C145" s="653"/>
      <c r="D145" s="653"/>
      <c r="E145" s="955">
        <f>SUM(E134:E144)</f>
        <v>0</v>
      </c>
      <c r="F145" s="653"/>
      <c r="Q145" s="656"/>
      <c r="R145" s="656"/>
    </row>
    <row r="146" spans="2:18">
      <c r="B146" s="653"/>
      <c r="C146" s="653"/>
      <c r="D146" s="653"/>
      <c r="E146" s="654"/>
      <c r="F146" s="653"/>
      <c r="Q146" s="656"/>
      <c r="R146" s="656"/>
    </row>
    <row r="147" spans="2:18">
      <c r="B147" s="653"/>
      <c r="C147" s="653"/>
      <c r="D147" s="653"/>
      <c r="E147" s="654"/>
      <c r="F147" s="653"/>
      <c r="G147" s="653"/>
      <c r="I147" s="653"/>
      <c r="K147" s="653"/>
      <c r="O147" s="654"/>
      <c r="Q147" s="656"/>
      <c r="R147" s="656"/>
    </row>
    <row r="148" spans="2:18">
      <c r="B148" s="653"/>
      <c r="C148" s="653"/>
      <c r="D148" s="653"/>
      <c r="E148" s="654"/>
      <c r="F148" s="653"/>
      <c r="G148" s="653"/>
      <c r="I148" s="653"/>
      <c r="K148" s="653"/>
      <c r="O148" s="654"/>
      <c r="Q148" s="656"/>
      <c r="R148" s="656"/>
    </row>
    <row r="149" spans="2:18">
      <c r="B149" s="653"/>
      <c r="C149" s="653"/>
      <c r="D149" s="653"/>
      <c r="E149" s="654"/>
      <c r="F149" s="653"/>
      <c r="G149" s="653"/>
      <c r="I149" s="653"/>
      <c r="K149" s="653"/>
      <c r="O149" s="654"/>
      <c r="Q149" s="656"/>
      <c r="R149" s="656"/>
    </row>
    <row r="150" spans="2:18">
      <c r="B150" s="653"/>
      <c r="C150" s="653"/>
      <c r="D150" s="653"/>
      <c r="E150" s="654"/>
      <c r="F150" s="653"/>
      <c r="G150" s="653"/>
      <c r="I150" s="653"/>
      <c r="K150" s="653"/>
      <c r="O150" s="654"/>
      <c r="Q150" s="656"/>
      <c r="R150" s="656"/>
    </row>
    <row r="151" spans="2:18">
      <c r="B151" s="653"/>
      <c r="C151" s="653"/>
      <c r="D151" s="653"/>
      <c r="E151" s="654"/>
      <c r="F151" s="653"/>
      <c r="G151" s="653"/>
      <c r="I151" s="653"/>
      <c r="K151" s="653"/>
      <c r="O151" s="654"/>
      <c r="Q151" s="656"/>
      <c r="R151" s="656"/>
    </row>
    <row r="152" spans="2:18">
      <c r="B152" s="653"/>
      <c r="C152" s="653"/>
      <c r="D152" s="653"/>
      <c r="E152" s="654"/>
      <c r="F152" s="653"/>
      <c r="G152" s="653"/>
      <c r="I152" s="653"/>
      <c r="K152" s="653"/>
      <c r="O152" s="654"/>
      <c r="Q152" s="656"/>
      <c r="R152" s="769"/>
    </row>
    <row r="153" spans="2:18">
      <c r="B153" s="653"/>
      <c r="C153" s="653"/>
      <c r="D153" s="653"/>
      <c r="E153" s="654"/>
      <c r="F153" s="653"/>
      <c r="G153" s="653"/>
      <c r="I153" s="653"/>
      <c r="K153" s="653"/>
      <c r="O153" s="654"/>
      <c r="Q153" s="656"/>
      <c r="R153" s="769"/>
    </row>
    <row r="154" spans="2:18">
      <c r="B154" s="653"/>
      <c r="C154" s="653"/>
      <c r="D154" s="653"/>
      <c r="E154" s="654"/>
      <c r="F154" s="653"/>
      <c r="G154" s="653"/>
      <c r="I154" s="653"/>
      <c r="K154" s="653"/>
      <c r="O154" s="654"/>
      <c r="Q154" s="656"/>
      <c r="R154" s="769"/>
    </row>
    <row r="155" spans="2:18">
      <c r="B155" s="653"/>
      <c r="C155" s="653"/>
      <c r="D155" s="653"/>
      <c r="E155" s="654"/>
      <c r="F155" s="653"/>
      <c r="G155" s="653"/>
      <c r="I155" s="653"/>
      <c r="K155" s="653"/>
      <c r="O155" s="654"/>
      <c r="Q155" s="656"/>
      <c r="R155" s="769"/>
    </row>
    <row r="156" spans="2:18">
      <c r="B156" s="653"/>
      <c r="C156" s="653"/>
      <c r="D156" s="653"/>
      <c r="E156" s="654"/>
      <c r="F156" s="653"/>
      <c r="G156" s="653"/>
      <c r="I156" s="653"/>
      <c r="K156" s="653"/>
      <c r="O156" s="654"/>
      <c r="Q156" s="656"/>
      <c r="R156" s="769"/>
    </row>
    <row r="157" spans="2:18">
      <c r="B157" s="653"/>
      <c r="C157" s="653"/>
      <c r="D157" s="653"/>
      <c r="E157" s="654"/>
      <c r="F157" s="653"/>
      <c r="G157" s="653"/>
      <c r="I157" s="653"/>
      <c r="K157" s="653"/>
      <c r="O157" s="654"/>
      <c r="Q157" s="656"/>
      <c r="R157" s="769"/>
    </row>
    <row r="158" spans="2:18">
      <c r="B158" s="653"/>
      <c r="C158" s="653"/>
      <c r="D158" s="653"/>
      <c r="E158" s="654"/>
      <c r="F158" s="653"/>
      <c r="G158" s="653"/>
      <c r="I158" s="653"/>
      <c r="K158" s="653"/>
      <c r="O158" s="654"/>
      <c r="Q158" s="656"/>
      <c r="R158" s="769"/>
    </row>
    <row r="159" spans="2:18">
      <c r="B159" s="653"/>
      <c r="C159" s="653"/>
      <c r="D159" s="653"/>
      <c r="E159" s="654"/>
      <c r="F159" s="653"/>
      <c r="G159" s="653"/>
      <c r="I159" s="653"/>
      <c r="K159" s="653"/>
      <c r="O159" s="654"/>
      <c r="Q159" s="656"/>
      <c r="R159" s="769"/>
    </row>
    <row r="160" spans="2:18">
      <c r="B160" s="653"/>
      <c r="C160" s="653"/>
      <c r="D160" s="653"/>
      <c r="E160" s="654"/>
      <c r="F160" s="653"/>
      <c r="G160" s="653"/>
      <c r="I160" s="653"/>
      <c r="K160" s="653"/>
      <c r="O160" s="654"/>
      <c r="Q160" s="656"/>
      <c r="R160" s="769"/>
    </row>
    <row r="161" spans="2:18">
      <c r="B161" s="653"/>
      <c r="C161" s="653"/>
      <c r="D161" s="653"/>
      <c r="E161" s="654"/>
      <c r="F161" s="653"/>
      <c r="G161" s="653"/>
      <c r="I161" s="653"/>
      <c r="K161" s="653"/>
      <c r="O161" s="654"/>
      <c r="Q161" s="656"/>
      <c r="R161" s="769"/>
    </row>
    <row r="162" spans="2:18">
      <c r="B162" s="653"/>
      <c r="C162" s="653"/>
      <c r="D162" s="653"/>
      <c r="E162" s="654"/>
      <c r="F162" s="653"/>
      <c r="G162" s="653"/>
      <c r="I162" s="653"/>
      <c r="K162" s="653"/>
      <c r="O162" s="654"/>
      <c r="Q162" s="656"/>
      <c r="R162" s="769"/>
    </row>
    <row r="163" spans="2:18">
      <c r="B163" s="653"/>
      <c r="C163" s="653"/>
      <c r="D163" s="653"/>
      <c r="E163" s="654"/>
      <c r="F163" s="653"/>
      <c r="G163" s="653"/>
      <c r="I163" s="653"/>
      <c r="K163" s="653"/>
      <c r="O163" s="654"/>
      <c r="Q163" s="656"/>
      <c r="R163" s="769"/>
    </row>
    <row r="164" spans="2:18">
      <c r="B164" s="653"/>
      <c r="C164" s="653"/>
      <c r="D164" s="653"/>
      <c r="E164" s="654"/>
      <c r="F164" s="653"/>
      <c r="G164" s="653"/>
      <c r="I164" s="653"/>
      <c r="K164" s="653"/>
      <c r="O164" s="654"/>
      <c r="Q164" s="656"/>
      <c r="R164" s="769"/>
    </row>
    <row r="165" spans="2:18">
      <c r="B165" s="653"/>
      <c r="C165" s="653"/>
      <c r="D165" s="653"/>
      <c r="E165" s="654"/>
      <c r="F165" s="653"/>
      <c r="G165" s="653"/>
      <c r="I165" s="653"/>
      <c r="K165" s="653"/>
      <c r="O165" s="654"/>
      <c r="Q165" s="656"/>
      <c r="R165" s="769"/>
    </row>
    <row r="166" spans="2:18">
      <c r="B166" s="653"/>
      <c r="C166" s="653"/>
      <c r="D166" s="653"/>
      <c r="E166" s="654"/>
      <c r="F166" s="653"/>
      <c r="G166" s="653"/>
      <c r="I166" s="653"/>
      <c r="K166" s="653"/>
      <c r="O166" s="654"/>
      <c r="Q166" s="656"/>
      <c r="R166" s="769"/>
    </row>
    <row r="167" spans="2:18">
      <c r="B167" s="653"/>
      <c r="C167" s="653"/>
      <c r="D167" s="653"/>
      <c r="E167" s="654"/>
      <c r="F167" s="653"/>
      <c r="G167" s="653"/>
      <c r="I167" s="653"/>
      <c r="K167" s="653"/>
      <c r="O167" s="654"/>
      <c r="Q167" s="656"/>
      <c r="R167" s="769"/>
    </row>
    <row r="168" spans="2:18">
      <c r="B168" s="653"/>
      <c r="C168" s="653"/>
      <c r="D168" s="653"/>
      <c r="E168" s="654"/>
      <c r="F168" s="653"/>
      <c r="G168" s="653"/>
      <c r="I168" s="653"/>
      <c r="K168" s="653"/>
      <c r="O168" s="654"/>
      <c r="Q168" s="656"/>
      <c r="R168" s="769"/>
    </row>
    <row r="169" spans="2:18">
      <c r="B169" s="653"/>
      <c r="C169" s="653"/>
      <c r="D169" s="653"/>
      <c r="E169" s="654"/>
      <c r="F169" s="653"/>
      <c r="G169" s="653"/>
      <c r="I169" s="653"/>
      <c r="K169" s="653"/>
      <c r="O169" s="654"/>
      <c r="Q169" s="656"/>
      <c r="R169" s="769"/>
    </row>
    <row r="170" spans="2:18">
      <c r="B170" s="653"/>
      <c r="C170" s="653"/>
      <c r="D170" s="653"/>
      <c r="E170" s="654"/>
      <c r="F170" s="653"/>
      <c r="G170" s="653"/>
      <c r="I170" s="653"/>
      <c r="K170" s="653"/>
      <c r="O170" s="654"/>
      <c r="Q170" s="656"/>
      <c r="R170" s="769"/>
    </row>
    <row r="171" spans="2:18">
      <c r="B171" s="653"/>
      <c r="C171" s="653"/>
      <c r="D171" s="653"/>
      <c r="E171" s="654"/>
      <c r="F171" s="653"/>
      <c r="G171" s="653"/>
      <c r="I171" s="653"/>
      <c r="K171" s="653"/>
      <c r="O171" s="654"/>
      <c r="Q171" s="656"/>
      <c r="R171" s="769"/>
    </row>
    <row r="172" spans="2:18">
      <c r="B172" s="653"/>
      <c r="C172" s="653"/>
      <c r="D172" s="653"/>
      <c r="E172" s="654"/>
      <c r="F172" s="653"/>
      <c r="G172" s="653"/>
      <c r="I172" s="653"/>
      <c r="K172" s="653"/>
      <c r="O172" s="654"/>
      <c r="Q172" s="656"/>
      <c r="R172" s="769"/>
    </row>
    <row r="173" spans="2:18">
      <c r="B173" s="653"/>
      <c r="C173" s="653"/>
      <c r="D173" s="653"/>
      <c r="E173" s="654"/>
      <c r="F173" s="653"/>
      <c r="G173" s="653"/>
      <c r="I173" s="653"/>
      <c r="K173" s="653"/>
      <c r="O173" s="654"/>
      <c r="Q173" s="656"/>
      <c r="R173" s="769"/>
    </row>
    <row r="174" spans="2:18">
      <c r="B174" s="653"/>
      <c r="C174" s="653"/>
      <c r="D174" s="653"/>
      <c r="E174" s="654"/>
      <c r="F174" s="653"/>
      <c r="G174" s="653"/>
      <c r="I174" s="653"/>
      <c r="K174" s="653"/>
      <c r="O174" s="654"/>
      <c r="Q174" s="656"/>
      <c r="R174" s="769"/>
    </row>
    <row r="175" spans="2:18">
      <c r="B175" s="653"/>
      <c r="C175" s="653"/>
      <c r="D175" s="653"/>
      <c r="E175" s="654"/>
      <c r="F175" s="653"/>
      <c r="G175" s="653"/>
      <c r="I175" s="653"/>
      <c r="K175" s="653"/>
      <c r="O175" s="654"/>
      <c r="Q175" s="656"/>
      <c r="R175" s="769"/>
    </row>
    <row r="176" spans="2:18">
      <c r="B176" s="653"/>
      <c r="C176" s="653"/>
      <c r="D176" s="653"/>
      <c r="E176" s="654"/>
      <c r="F176" s="653"/>
      <c r="G176" s="653"/>
      <c r="I176" s="653"/>
      <c r="K176" s="653"/>
      <c r="O176" s="654"/>
      <c r="Q176" s="656"/>
      <c r="R176" s="769"/>
    </row>
    <row r="177" spans="2:18">
      <c r="B177" s="653"/>
      <c r="C177" s="653"/>
      <c r="D177" s="653"/>
      <c r="E177" s="654"/>
      <c r="F177" s="653"/>
      <c r="G177" s="653"/>
      <c r="I177" s="653"/>
      <c r="K177" s="653"/>
      <c r="O177" s="654"/>
      <c r="Q177" s="656"/>
      <c r="R177" s="769"/>
    </row>
    <row r="178" spans="2:18">
      <c r="B178" s="653"/>
      <c r="C178" s="653"/>
      <c r="D178" s="653"/>
      <c r="E178" s="654"/>
      <c r="F178" s="653"/>
      <c r="G178" s="653"/>
      <c r="I178" s="653"/>
      <c r="K178" s="653"/>
      <c r="O178" s="654"/>
      <c r="Q178" s="656"/>
      <c r="R178" s="769"/>
    </row>
    <row r="179" spans="2:18">
      <c r="B179" s="653"/>
      <c r="C179" s="653"/>
      <c r="D179" s="653"/>
      <c r="E179" s="654"/>
      <c r="F179" s="653"/>
      <c r="G179" s="653"/>
      <c r="I179" s="653"/>
      <c r="K179" s="653"/>
      <c r="O179" s="654"/>
      <c r="Q179" s="656"/>
      <c r="R179" s="769"/>
    </row>
    <row r="180" spans="2:18">
      <c r="B180" s="653"/>
      <c r="C180" s="653"/>
      <c r="D180" s="653"/>
      <c r="E180" s="654"/>
      <c r="F180" s="653"/>
      <c r="G180" s="653"/>
      <c r="I180" s="653"/>
      <c r="K180" s="653"/>
      <c r="O180" s="654"/>
      <c r="Q180" s="656"/>
      <c r="R180" s="769"/>
    </row>
    <row r="181" spans="2:18">
      <c r="B181" s="653"/>
      <c r="C181" s="653"/>
      <c r="D181" s="653"/>
      <c r="E181" s="654"/>
      <c r="F181" s="653"/>
      <c r="G181" s="653"/>
      <c r="I181" s="653"/>
      <c r="K181" s="653"/>
      <c r="O181" s="654"/>
      <c r="Q181" s="656"/>
      <c r="R181" s="769"/>
    </row>
    <row r="182" spans="2:18">
      <c r="B182" s="653"/>
      <c r="C182" s="653"/>
      <c r="D182" s="653"/>
      <c r="E182" s="654"/>
      <c r="F182" s="653"/>
      <c r="G182" s="653"/>
      <c r="I182" s="653"/>
      <c r="K182" s="653"/>
      <c r="O182" s="654"/>
      <c r="Q182" s="656"/>
      <c r="R182" s="769"/>
    </row>
    <row r="183" spans="2:18">
      <c r="B183" s="653"/>
      <c r="C183" s="653"/>
      <c r="D183" s="653"/>
      <c r="E183" s="654"/>
      <c r="F183" s="653"/>
      <c r="G183" s="653"/>
      <c r="I183" s="653"/>
      <c r="K183" s="653"/>
      <c r="O183" s="654"/>
      <c r="Q183" s="656"/>
      <c r="R183" s="769"/>
    </row>
    <row r="184" spans="2:18">
      <c r="B184" s="653"/>
      <c r="C184" s="653"/>
      <c r="D184" s="653"/>
      <c r="E184" s="654"/>
      <c r="F184" s="653"/>
      <c r="G184" s="653"/>
      <c r="I184" s="653"/>
      <c r="K184" s="653"/>
      <c r="O184" s="654"/>
      <c r="Q184" s="656"/>
      <c r="R184" s="769"/>
    </row>
    <row r="185" spans="2:18">
      <c r="B185" s="653"/>
      <c r="C185" s="653"/>
      <c r="D185" s="653"/>
      <c r="E185" s="654"/>
      <c r="F185" s="653"/>
      <c r="G185" s="653"/>
      <c r="I185" s="653"/>
      <c r="K185" s="653"/>
      <c r="O185" s="654"/>
      <c r="Q185" s="656"/>
      <c r="R185" s="769"/>
    </row>
    <row r="186" spans="2:18">
      <c r="B186" s="653"/>
      <c r="C186" s="653"/>
      <c r="D186" s="653"/>
      <c r="E186" s="654"/>
      <c r="F186" s="653"/>
      <c r="G186" s="653"/>
      <c r="I186" s="653"/>
      <c r="K186" s="653"/>
      <c r="O186" s="654"/>
      <c r="Q186" s="656"/>
      <c r="R186" s="769"/>
    </row>
    <row r="187" spans="2:18">
      <c r="B187" s="653"/>
      <c r="C187" s="653"/>
      <c r="D187" s="653"/>
      <c r="E187" s="654"/>
      <c r="F187" s="653"/>
      <c r="G187" s="653"/>
      <c r="I187" s="653"/>
      <c r="K187" s="653"/>
      <c r="O187" s="654"/>
      <c r="Q187" s="656"/>
      <c r="R187" s="769"/>
    </row>
    <row r="188" spans="2:18">
      <c r="B188" s="653"/>
      <c r="C188" s="653"/>
      <c r="D188" s="653"/>
      <c r="E188" s="654"/>
      <c r="F188" s="653"/>
      <c r="G188" s="653"/>
      <c r="I188" s="653"/>
      <c r="K188" s="653"/>
      <c r="O188" s="654"/>
      <c r="Q188" s="656"/>
      <c r="R188" s="769"/>
    </row>
    <row r="189" spans="2:18">
      <c r="B189" s="653"/>
      <c r="C189" s="653"/>
      <c r="D189" s="653"/>
      <c r="E189" s="654"/>
      <c r="F189" s="653"/>
      <c r="G189" s="653"/>
      <c r="I189" s="653"/>
      <c r="K189" s="653"/>
      <c r="O189" s="654"/>
      <c r="Q189" s="656"/>
      <c r="R189" s="769"/>
    </row>
    <row r="190" spans="2:18">
      <c r="B190" s="653"/>
      <c r="C190" s="653"/>
      <c r="D190" s="653"/>
      <c r="E190" s="654"/>
      <c r="F190" s="653"/>
      <c r="G190" s="653"/>
      <c r="I190" s="653"/>
      <c r="K190" s="653"/>
      <c r="O190" s="654"/>
      <c r="Q190" s="656"/>
      <c r="R190" s="769"/>
    </row>
    <row r="191" spans="2:18">
      <c r="B191" s="653"/>
      <c r="C191" s="653"/>
      <c r="D191" s="653"/>
      <c r="E191" s="654"/>
      <c r="F191" s="653"/>
      <c r="G191" s="653"/>
      <c r="I191" s="653"/>
      <c r="K191" s="653"/>
      <c r="O191" s="654"/>
      <c r="Q191" s="656"/>
      <c r="R191" s="769"/>
    </row>
    <row r="192" spans="2:18">
      <c r="B192" s="653"/>
      <c r="C192" s="653"/>
      <c r="D192" s="653"/>
      <c r="E192" s="654"/>
      <c r="F192" s="653"/>
      <c r="G192" s="653"/>
      <c r="I192" s="653"/>
      <c r="K192" s="653"/>
      <c r="O192" s="654"/>
      <c r="Q192" s="656"/>
      <c r="R192" s="769"/>
    </row>
    <row r="193" spans="2:18">
      <c r="B193" s="653"/>
      <c r="C193" s="653"/>
      <c r="D193" s="653"/>
      <c r="E193" s="654"/>
      <c r="F193" s="653"/>
      <c r="G193" s="653"/>
      <c r="I193" s="653"/>
      <c r="K193" s="653"/>
      <c r="O193" s="654"/>
      <c r="Q193" s="656"/>
      <c r="R193" s="769"/>
    </row>
    <row r="194" spans="2:18">
      <c r="B194" s="653"/>
      <c r="C194" s="653"/>
      <c r="D194" s="653"/>
      <c r="E194" s="654"/>
      <c r="F194" s="653"/>
      <c r="G194" s="653"/>
      <c r="I194" s="653"/>
      <c r="K194" s="653"/>
      <c r="O194" s="654"/>
      <c r="Q194" s="656"/>
      <c r="R194" s="769"/>
    </row>
    <row r="195" spans="2:18">
      <c r="B195" s="653"/>
      <c r="C195" s="653"/>
      <c r="D195" s="653"/>
      <c r="E195" s="654"/>
      <c r="F195" s="653"/>
      <c r="G195" s="653"/>
      <c r="I195" s="653"/>
      <c r="K195" s="653"/>
      <c r="O195" s="654"/>
      <c r="Q195" s="656"/>
      <c r="R195" s="769"/>
    </row>
    <row r="196" spans="2:18">
      <c r="B196" s="653"/>
      <c r="C196" s="653"/>
      <c r="D196" s="653"/>
      <c r="E196" s="654"/>
      <c r="F196" s="653"/>
      <c r="G196" s="653"/>
      <c r="I196" s="653"/>
      <c r="K196" s="653"/>
      <c r="O196" s="654"/>
      <c r="Q196" s="656"/>
      <c r="R196" s="769"/>
    </row>
    <row r="197" spans="2:18">
      <c r="B197" s="653"/>
      <c r="C197" s="653"/>
      <c r="D197" s="653"/>
      <c r="E197" s="654"/>
      <c r="F197" s="653"/>
      <c r="G197" s="653"/>
      <c r="I197" s="653"/>
      <c r="K197" s="653"/>
      <c r="O197" s="654"/>
      <c r="Q197" s="656"/>
      <c r="R197" s="769"/>
    </row>
    <row r="198" spans="2:18">
      <c r="B198" s="653"/>
      <c r="C198" s="653"/>
      <c r="D198" s="653"/>
      <c r="E198" s="654"/>
      <c r="F198" s="653"/>
      <c r="G198" s="653"/>
      <c r="I198" s="653"/>
      <c r="K198" s="653"/>
      <c r="O198" s="654"/>
      <c r="Q198" s="656"/>
      <c r="R198" s="769"/>
    </row>
    <row r="199" spans="2:18">
      <c r="B199" s="653"/>
      <c r="C199" s="653"/>
      <c r="D199" s="653"/>
      <c r="E199" s="654"/>
      <c r="F199" s="653"/>
      <c r="G199" s="653"/>
      <c r="I199" s="653"/>
      <c r="K199" s="653"/>
      <c r="O199" s="654"/>
      <c r="Q199" s="656"/>
      <c r="R199" s="769"/>
    </row>
    <row r="200" spans="2:18">
      <c r="B200" s="653"/>
      <c r="C200" s="653"/>
      <c r="D200" s="653"/>
      <c r="E200" s="654"/>
      <c r="F200" s="653"/>
      <c r="G200" s="653"/>
      <c r="I200" s="653"/>
      <c r="K200" s="653"/>
      <c r="O200" s="654"/>
      <c r="Q200" s="656"/>
      <c r="R200" s="769"/>
    </row>
    <row r="201" spans="2:18">
      <c r="B201" s="653"/>
      <c r="C201" s="653"/>
      <c r="D201" s="653"/>
      <c r="E201" s="654"/>
      <c r="F201" s="653"/>
      <c r="G201" s="653"/>
      <c r="I201" s="653"/>
      <c r="K201" s="653"/>
      <c r="O201" s="654"/>
      <c r="Q201" s="656"/>
      <c r="R201" s="769"/>
    </row>
    <row r="202" spans="2:18">
      <c r="B202" s="653"/>
      <c r="C202" s="653"/>
      <c r="D202" s="653"/>
      <c r="E202" s="654"/>
      <c r="F202" s="653"/>
      <c r="G202" s="653"/>
      <c r="I202" s="653"/>
      <c r="K202" s="653"/>
      <c r="O202" s="654"/>
      <c r="Q202" s="656"/>
      <c r="R202" s="769"/>
    </row>
    <row r="203" spans="2:18">
      <c r="B203" s="653"/>
      <c r="C203" s="653"/>
      <c r="D203" s="653"/>
      <c r="E203" s="654"/>
      <c r="F203" s="653"/>
      <c r="G203" s="653"/>
      <c r="I203" s="653"/>
      <c r="K203" s="653"/>
      <c r="O203" s="654"/>
      <c r="Q203" s="656"/>
      <c r="R203" s="769"/>
    </row>
    <row r="204" spans="2:18">
      <c r="B204" s="653"/>
      <c r="C204" s="653"/>
      <c r="D204" s="653"/>
      <c r="E204" s="654"/>
      <c r="F204" s="653"/>
      <c r="G204" s="653"/>
      <c r="I204" s="653"/>
      <c r="K204" s="653"/>
      <c r="O204" s="654"/>
      <c r="Q204" s="656"/>
      <c r="R204" s="769"/>
    </row>
    <row r="205" spans="2:18">
      <c r="B205" s="653"/>
      <c r="C205" s="653"/>
      <c r="D205" s="653"/>
      <c r="E205" s="654"/>
      <c r="F205" s="653"/>
      <c r="G205" s="653"/>
      <c r="I205" s="653"/>
      <c r="K205" s="653"/>
      <c r="O205" s="654"/>
      <c r="Q205" s="656"/>
      <c r="R205" s="769"/>
    </row>
    <row r="206" spans="2:18">
      <c r="B206" s="653"/>
      <c r="C206" s="653"/>
      <c r="D206" s="653"/>
      <c r="E206" s="654"/>
      <c r="F206" s="653"/>
      <c r="G206" s="653"/>
      <c r="I206" s="653"/>
      <c r="K206" s="653"/>
      <c r="O206" s="654"/>
      <c r="Q206" s="656"/>
      <c r="R206" s="769"/>
    </row>
    <row r="207" spans="2:18">
      <c r="F207" s="653"/>
      <c r="G207" s="653"/>
      <c r="I207" s="653"/>
      <c r="K207" s="653"/>
      <c r="O207" s="654"/>
      <c r="Q207" s="656"/>
      <c r="R207" s="769"/>
    </row>
    <row r="208" spans="2:18">
      <c r="F208" s="653"/>
      <c r="G208" s="653"/>
      <c r="I208" s="653"/>
      <c r="K208" s="653"/>
      <c r="O208" s="654"/>
      <c r="Q208" s="656"/>
      <c r="R208" s="769"/>
    </row>
    <row r="209" spans="6:18">
      <c r="F209" s="653"/>
      <c r="G209" s="653"/>
      <c r="I209" s="653"/>
      <c r="K209" s="653"/>
      <c r="O209" s="654"/>
      <c r="Q209" s="656"/>
      <c r="R209" s="769"/>
    </row>
    <row r="210" spans="6:18">
      <c r="F210" s="653"/>
      <c r="G210" s="653"/>
      <c r="I210" s="653"/>
      <c r="K210" s="653"/>
      <c r="O210" s="654"/>
      <c r="Q210" s="656"/>
      <c r="R210" s="769"/>
    </row>
    <row r="211" spans="6:18">
      <c r="F211" s="653"/>
      <c r="G211" s="653"/>
      <c r="I211" s="653"/>
      <c r="K211" s="653"/>
      <c r="O211" s="654"/>
      <c r="Q211" s="656"/>
      <c r="R211" s="769"/>
    </row>
    <row r="212" spans="6:18">
      <c r="F212" s="653"/>
      <c r="G212" s="653"/>
      <c r="I212" s="653"/>
      <c r="K212" s="653"/>
      <c r="O212" s="654"/>
      <c r="Q212" s="656"/>
      <c r="R212" s="769"/>
    </row>
    <row r="213" spans="6:18">
      <c r="F213" s="653"/>
      <c r="Q213" s="656"/>
      <c r="R213" s="769"/>
    </row>
    <row r="214" spans="6:18">
      <c r="F214" s="653"/>
      <c r="Q214" s="656"/>
      <c r="R214" s="769"/>
    </row>
    <row r="215" spans="6:18">
      <c r="F215" s="653"/>
      <c r="Q215" s="656"/>
      <c r="R215" s="769"/>
    </row>
    <row r="216" spans="6:18">
      <c r="F216" s="653"/>
      <c r="Q216" s="656"/>
      <c r="R216" s="769"/>
    </row>
    <row r="217" spans="6:18">
      <c r="Q217" s="656"/>
      <c r="R217" s="769"/>
    </row>
    <row r="218" spans="6:18">
      <c r="Q218" s="656"/>
      <c r="R218" s="769"/>
    </row>
    <row r="219" spans="6:18">
      <c r="Q219" s="656"/>
      <c r="R219" s="769"/>
    </row>
    <row r="220" spans="6:18">
      <c r="Q220" s="656"/>
      <c r="R220" s="769"/>
    </row>
    <row r="221" spans="6:18">
      <c r="Q221" s="656"/>
      <c r="R221" s="769"/>
    </row>
    <row r="222" spans="6:18">
      <c r="Q222" s="656"/>
      <c r="R222" s="769"/>
    </row>
    <row r="223" spans="6:18">
      <c r="Q223" s="656"/>
      <c r="R223" s="769"/>
    </row>
    <row r="224" spans="6:18">
      <c r="Q224" s="656"/>
      <c r="R224" s="769"/>
    </row>
    <row r="225" spans="17:18">
      <c r="Q225" s="656"/>
      <c r="R225" s="769"/>
    </row>
    <row r="226" spans="17:18">
      <c r="Q226" s="656"/>
      <c r="R226" s="769"/>
    </row>
    <row r="227" spans="17:18">
      <c r="Q227" s="656"/>
      <c r="R227" s="769"/>
    </row>
    <row r="228" spans="17:18">
      <c r="Q228" s="656"/>
      <c r="R228" s="769"/>
    </row>
    <row r="229" spans="17:18">
      <c r="Q229" s="656"/>
      <c r="R229" s="769"/>
    </row>
    <row r="230" spans="17:18">
      <c r="Q230" s="656"/>
      <c r="R230" s="769"/>
    </row>
    <row r="231" spans="17:18">
      <c r="Q231" s="656"/>
      <c r="R231" s="769"/>
    </row>
    <row r="232" spans="17:18">
      <c r="Q232" s="656"/>
      <c r="R232" s="769"/>
    </row>
    <row r="233" spans="17:18">
      <c r="Q233" s="656"/>
      <c r="R233" s="769"/>
    </row>
    <row r="234" spans="17:18">
      <c r="Q234" s="656"/>
      <c r="R234" s="769"/>
    </row>
    <row r="235" spans="17:18">
      <c r="Q235" s="656"/>
      <c r="R235" s="769"/>
    </row>
    <row r="236" spans="17:18">
      <c r="Q236" s="656"/>
      <c r="R236" s="769"/>
    </row>
    <row r="237" spans="17:18">
      <c r="Q237" s="656"/>
      <c r="R237" s="769"/>
    </row>
    <row r="238" spans="17:18">
      <c r="Q238" s="656"/>
      <c r="R238" s="769"/>
    </row>
    <row r="239" spans="17:18">
      <c r="Q239" s="656"/>
      <c r="R239" s="769"/>
    </row>
    <row r="240" spans="17:18">
      <c r="Q240" s="656"/>
      <c r="R240" s="769"/>
    </row>
    <row r="241" spans="17:18">
      <c r="Q241" s="656"/>
      <c r="R241" s="769"/>
    </row>
    <row r="242" spans="17:18">
      <c r="Q242" s="656"/>
      <c r="R242" s="769"/>
    </row>
    <row r="243" spans="17:18">
      <c r="Q243" s="656"/>
      <c r="R243" s="769"/>
    </row>
    <row r="244" spans="17:18">
      <c r="Q244" s="656"/>
      <c r="R244" s="769"/>
    </row>
  </sheetData>
  <sheetProtection algorithmName="SHA-512" hashValue="sNPZykOjs/Hl3DtdJg+cTm0Sv6kBDwOeHAqrss3m0lqW8C4c9252gccqKkwImtKU7oCVvkM2Fo39ad6yiQ7u/A==" saltValue="QPa4BcOaF1KuiHJ9cAvpIA==" spinCount="100000" sheet="1" objects="1" scenarios="1" autoFilter="0"/>
  <mergeCells count="38">
    <mergeCell ref="S2:U7"/>
    <mergeCell ref="S95:T99"/>
    <mergeCell ref="K69:M69"/>
    <mergeCell ref="K70:M70"/>
    <mergeCell ref="K71:M71"/>
    <mergeCell ref="G92:O92"/>
    <mergeCell ref="B2:O2"/>
    <mergeCell ref="E4:I4"/>
    <mergeCell ref="B22:O22"/>
    <mergeCell ref="B36:O36"/>
    <mergeCell ref="B49:E49"/>
    <mergeCell ref="G49:O49"/>
    <mergeCell ref="B7:O7"/>
    <mergeCell ref="K62:M62"/>
    <mergeCell ref="K68:M68"/>
    <mergeCell ref="O80:O82"/>
    <mergeCell ref="B78:E78"/>
    <mergeCell ref="G133:O133"/>
    <mergeCell ref="B60:E60"/>
    <mergeCell ref="G59:O59"/>
    <mergeCell ref="G60:H60"/>
    <mergeCell ref="K60:M60"/>
    <mergeCell ref="K61:M61"/>
    <mergeCell ref="K63:M63"/>
    <mergeCell ref="K64:M64"/>
    <mergeCell ref="K65:M65"/>
    <mergeCell ref="K66:M66"/>
    <mergeCell ref="K67:M67"/>
    <mergeCell ref="G78:O78"/>
    <mergeCell ref="K83:M83"/>
    <mergeCell ref="K84:M84"/>
    <mergeCell ref="G120:O120"/>
    <mergeCell ref="G104:O104"/>
    <mergeCell ref="K85:M85"/>
    <mergeCell ref="K86:M86"/>
    <mergeCell ref="K87:M87"/>
    <mergeCell ref="K88:M88"/>
    <mergeCell ref="L90:O90"/>
  </mergeCells>
  <printOptions horizontalCentered="1"/>
  <pageMargins left="0.25" right="0.25" top="0.5" bottom="0.25" header="0.26" footer="0.25"/>
  <pageSetup scale="74" fitToHeight="20" orientation="portrait" r:id="rId1"/>
  <headerFooter alignWithMargins="0">
    <oddHeader>&amp;R&amp;8&amp;F</oddHeader>
    <oddFooter>&amp;R&amp;"Calibri,Regular"&amp;8&amp;A, &amp;P of &amp;N</oddFooter>
  </headerFooter>
  <rowBreaks count="1" manualBreakCount="1">
    <brk id="76" min="1" max="14" man="1"/>
  </rowBreaks>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8"/>
  <sheetViews>
    <sheetView showGridLines="0" zoomScale="110" zoomScaleNormal="110" workbookViewId="0">
      <selection activeCell="B8" sqref="B8:D11"/>
    </sheetView>
  </sheetViews>
  <sheetFormatPr defaultColWidth="8.85546875" defaultRowHeight="12.75"/>
  <cols>
    <col min="1" max="1" width="3.7109375" style="93" customWidth="1"/>
    <col min="2" max="2" width="49.42578125" style="93" customWidth="1"/>
    <col min="3" max="3" width="6.28515625" style="93" customWidth="1"/>
    <col min="4" max="4" width="47" style="93" customWidth="1"/>
    <col min="5" max="5" width="6.7109375" style="93" customWidth="1"/>
    <col min="6" max="16384" width="8.85546875" style="93"/>
  </cols>
  <sheetData>
    <row r="1" spans="1:5" ht="17.25">
      <c r="A1" s="207" t="s">
        <v>801</v>
      </c>
    </row>
    <row r="3" spans="1:5" ht="15">
      <c r="A3" s="801" t="s">
        <v>1163</v>
      </c>
    </row>
    <row r="4" spans="1:5" ht="5.45" customHeight="1" thickBot="1">
      <c r="A4" s="802"/>
      <c r="B4" s="802"/>
      <c r="C4" s="802"/>
      <c r="D4" s="802"/>
      <c r="E4" s="802"/>
    </row>
    <row r="6" spans="1:5" ht="18.75">
      <c r="A6" s="803"/>
      <c r="B6" s="803" t="s">
        <v>387</v>
      </c>
    </row>
    <row r="8" spans="1:5" ht="13.9" customHeight="1">
      <c r="A8" s="804">
        <v>1</v>
      </c>
      <c r="B8" s="1174" t="s">
        <v>372</v>
      </c>
      <c r="C8" s="1176"/>
      <c r="D8" s="1176"/>
    </row>
    <row r="9" spans="1:5">
      <c r="A9" s="804"/>
      <c r="B9" s="1176"/>
      <c r="C9" s="1176"/>
      <c r="D9" s="1176"/>
    </row>
    <row r="10" spans="1:5">
      <c r="A10" s="804"/>
      <c r="B10" s="1176"/>
      <c r="C10" s="1176"/>
      <c r="D10" s="1176"/>
    </row>
    <row r="11" spans="1:5">
      <c r="A11" s="804"/>
      <c r="B11" s="1176"/>
      <c r="C11" s="1176"/>
      <c r="D11" s="1176"/>
    </row>
    <row r="12" spans="1:5">
      <c r="A12" s="804">
        <v>2</v>
      </c>
      <c r="B12" s="1174" t="s">
        <v>373</v>
      </c>
      <c r="C12" s="1176"/>
      <c r="D12" s="1176"/>
    </row>
    <row r="13" spans="1:5" ht="16.5" customHeight="1">
      <c r="A13" s="804"/>
      <c r="B13" s="1176"/>
      <c r="C13" s="1176"/>
      <c r="D13" s="1176"/>
    </row>
    <row r="14" spans="1:5">
      <c r="A14" s="804">
        <v>3</v>
      </c>
      <c r="B14" s="1174" t="s">
        <v>374</v>
      </c>
      <c r="C14" s="1176"/>
      <c r="D14" s="1176"/>
    </row>
    <row r="15" spans="1:5" ht="16.5" customHeight="1">
      <c r="A15" s="804"/>
      <c r="B15" s="1176"/>
      <c r="C15" s="1176"/>
      <c r="D15" s="1176"/>
    </row>
    <row r="16" spans="1:5">
      <c r="A16" s="804">
        <v>4</v>
      </c>
      <c r="B16" s="1174" t="s">
        <v>375</v>
      </c>
      <c r="C16" s="1176"/>
      <c r="D16" s="1176"/>
    </row>
    <row r="17" spans="1:4">
      <c r="A17" s="804"/>
      <c r="B17" s="1176"/>
      <c r="C17" s="1176"/>
      <c r="D17" s="1176"/>
    </row>
    <row r="18" spans="1:4">
      <c r="A18" s="804"/>
      <c r="B18" s="1176"/>
      <c r="C18" s="1176"/>
      <c r="D18" s="1176"/>
    </row>
    <row r="19" spans="1:4" ht="15.75" customHeight="1">
      <c r="A19" s="804"/>
      <c r="B19" s="1176"/>
      <c r="C19" s="1176"/>
      <c r="D19" s="1176"/>
    </row>
    <row r="20" spans="1:4">
      <c r="A20" s="804">
        <v>5</v>
      </c>
      <c r="B20" s="1174" t="s">
        <v>376</v>
      </c>
      <c r="C20" s="1176"/>
      <c r="D20" s="1176"/>
    </row>
    <row r="21" spans="1:4" ht="15.75" customHeight="1">
      <c r="A21" s="804"/>
      <c r="B21" s="1176"/>
      <c r="C21" s="1176"/>
      <c r="D21" s="1176"/>
    </row>
    <row r="22" spans="1:4">
      <c r="A22" s="804">
        <v>6</v>
      </c>
      <c r="B22" s="1174" t="s">
        <v>377</v>
      </c>
      <c r="C22" s="1176"/>
      <c r="D22" s="1176"/>
    </row>
    <row r="23" spans="1:4">
      <c r="A23" s="804"/>
      <c r="B23" s="1176"/>
      <c r="C23" s="1176"/>
      <c r="D23" s="1176"/>
    </row>
    <row r="24" spans="1:4" ht="4.5" customHeight="1">
      <c r="A24" s="804"/>
      <c r="B24" s="1176"/>
      <c r="C24" s="1176"/>
      <c r="D24" s="1176"/>
    </row>
    <row r="25" spans="1:4">
      <c r="A25" s="804">
        <v>7</v>
      </c>
      <c r="B25" s="1174" t="s">
        <v>378</v>
      </c>
      <c r="C25" s="1176"/>
      <c r="D25" s="1176"/>
    </row>
    <row r="26" spans="1:4" ht="15.75" customHeight="1">
      <c r="A26" s="804"/>
      <c r="B26" s="1176"/>
      <c r="C26" s="1176"/>
      <c r="D26" s="1176"/>
    </row>
    <row r="27" spans="1:4" ht="18.75" customHeight="1">
      <c r="A27" s="804">
        <v>8</v>
      </c>
      <c r="B27" s="1174" t="s">
        <v>379</v>
      </c>
      <c r="C27" s="1176"/>
      <c r="D27" s="1176"/>
    </row>
    <row r="28" spans="1:4">
      <c r="A28" s="804">
        <v>9</v>
      </c>
      <c r="B28" s="1174" t="s">
        <v>380</v>
      </c>
      <c r="C28" s="1176"/>
      <c r="D28" s="1176"/>
    </row>
    <row r="29" spans="1:4" ht="15.75" customHeight="1">
      <c r="A29" s="804"/>
      <c r="B29" s="1176"/>
      <c r="C29" s="1176"/>
      <c r="D29" s="1176"/>
    </row>
    <row r="30" spans="1:4">
      <c r="A30" s="804">
        <v>10</v>
      </c>
      <c r="B30" s="1174" t="s">
        <v>381</v>
      </c>
      <c r="C30" s="1176"/>
      <c r="D30" s="1176"/>
    </row>
    <row r="31" spans="1:4" ht="18" customHeight="1">
      <c r="A31" s="804"/>
      <c r="B31" s="1176"/>
      <c r="C31" s="1176"/>
      <c r="D31" s="1176"/>
    </row>
    <row r="32" spans="1:4">
      <c r="A32" s="804">
        <v>11</v>
      </c>
      <c r="B32" s="1174" t="s">
        <v>382</v>
      </c>
      <c r="C32" s="1176"/>
      <c r="D32" s="1176"/>
    </row>
    <row r="33" spans="1:4">
      <c r="A33" s="804"/>
      <c r="B33" s="1176"/>
      <c r="C33" s="1176"/>
      <c r="D33" s="1176"/>
    </row>
    <row r="34" spans="1:4">
      <c r="A34" s="804"/>
      <c r="B34" s="1176"/>
      <c r="C34" s="1176"/>
      <c r="D34" s="1176"/>
    </row>
    <row r="35" spans="1:4">
      <c r="A35" s="804"/>
      <c r="B35" s="1176"/>
      <c r="C35" s="1176"/>
      <c r="D35" s="1176"/>
    </row>
    <row r="36" spans="1:4" ht="17.25" customHeight="1">
      <c r="A36" s="804"/>
      <c r="B36" s="1176"/>
      <c r="C36" s="1176"/>
      <c r="D36" s="1176"/>
    </row>
    <row r="37" spans="1:4">
      <c r="A37" s="1177">
        <v>12</v>
      </c>
      <c r="B37" s="1174" t="s">
        <v>388</v>
      </c>
      <c r="C37" s="1176"/>
      <c r="D37" s="1176"/>
    </row>
    <row r="38" spans="1:4">
      <c r="A38" s="1178"/>
      <c r="B38" s="1176"/>
      <c r="C38" s="1176"/>
      <c r="D38" s="1176"/>
    </row>
    <row r="39" spans="1:4">
      <c r="A39" s="804"/>
      <c r="B39" s="1176"/>
      <c r="C39" s="1176"/>
      <c r="D39" s="1176"/>
    </row>
    <row r="40" spans="1:4">
      <c r="A40" s="804"/>
      <c r="B40" s="1176"/>
      <c r="C40" s="1176"/>
      <c r="D40" s="1176"/>
    </row>
    <row r="41" spans="1:4">
      <c r="A41" s="804"/>
      <c r="B41" s="1176"/>
      <c r="C41" s="1176"/>
      <c r="D41" s="1176"/>
    </row>
    <row r="42" spans="1:4">
      <c r="A42" s="804"/>
      <c r="B42" s="1176"/>
      <c r="C42" s="1176"/>
      <c r="D42" s="1176"/>
    </row>
    <row r="43" spans="1:4">
      <c r="A43" s="805"/>
      <c r="B43" s="1176"/>
      <c r="C43" s="1176"/>
      <c r="D43" s="1176"/>
    </row>
    <row r="44" spans="1:4">
      <c r="A44" s="805"/>
      <c r="B44" s="1176"/>
      <c r="C44" s="1176"/>
      <c r="D44" s="1176"/>
    </row>
    <row r="45" spans="1:4">
      <c r="A45" s="805"/>
      <c r="B45" s="1176"/>
      <c r="C45" s="1176"/>
      <c r="D45" s="1176"/>
    </row>
    <row r="46" spans="1:4" ht="71.25" customHeight="1">
      <c r="A46" s="805"/>
      <c r="B46" s="1176"/>
      <c r="C46" s="1176"/>
      <c r="D46" s="1176"/>
    </row>
    <row r="47" spans="1:4">
      <c r="A47" s="805"/>
      <c r="B47" s="1175"/>
      <c r="C47" s="1175"/>
      <c r="D47" s="1175"/>
    </row>
    <row r="48" spans="1:4" ht="13.9" customHeight="1">
      <c r="B48" s="1174" t="s">
        <v>716</v>
      </c>
      <c r="C48" s="1174"/>
      <c r="D48" s="1174"/>
    </row>
    <row r="49" spans="1:4" ht="30" customHeight="1">
      <c r="A49" s="805"/>
      <c r="B49" s="176" t="s">
        <v>717</v>
      </c>
      <c r="C49" s="806"/>
      <c r="D49" s="806"/>
    </row>
    <row r="50" spans="1:4">
      <c r="A50" s="31"/>
    </row>
    <row r="51" spans="1:4">
      <c r="A51" s="31"/>
    </row>
    <row r="52" spans="1:4">
      <c r="B52" s="800"/>
      <c r="D52" s="209"/>
    </row>
    <row r="53" spans="1:4">
      <c r="B53" s="31" t="s">
        <v>383</v>
      </c>
      <c r="D53" s="93" t="s">
        <v>384</v>
      </c>
    </row>
    <row r="54" spans="1:4">
      <c r="A54" s="31"/>
    </row>
    <row r="55" spans="1:4">
      <c r="A55" s="31"/>
    </row>
    <row r="56" spans="1:4">
      <c r="A56" s="31" t="s">
        <v>385</v>
      </c>
      <c r="B56" s="209"/>
      <c r="C56" s="807" t="s">
        <v>385</v>
      </c>
      <c r="D56" s="209"/>
    </row>
    <row r="57" spans="1:4">
      <c r="A57" s="31"/>
      <c r="C57" s="807"/>
    </row>
    <row r="58" spans="1:4">
      <c r="A58" s="31" t="s">
        <v>386</v>
      </c>
      <c r="B58" s="209"/>
      <c r="C58" s="807" t="s">
        <v>386</v>
      </c>
      <c r="D58" s="209"/>
    </row>
  </sheetData>
  <sheetProtection algorithmName="SHA-512" hashValue="tOI5iBxXeR6zIcVZYWeIVLXzuNJs7M6oZ+/x6IhlZg8sTdTuDT+iJxrOoFwisrb+fyq+TQpPEJ953rch+J9l9w==" saltValue="UuPQ+RqxlUs+J8yXouDuAQ==" spinCount="100000" sheet="1" objects="1" scenarios="1" autoFilter="0"/>
  <mergeCells count="15">
    <mergeCell ref="A37:A38"/>
    <mergeCell ref="B37:D46"/>
    <mergeCell ref="B8:D11"/>
    <mergeCell ref="B12:D13"/>
    <mergeCell ref="B14:D15"/>
    <mergeCell ref="B16:D19"/>
    <mergeCell ref="B20:D21"/>
    <mergeCell ref="B22:D24"/>
    <mergeCell ref="B48:D48"/>
    <mergeCell ref="B47:D47"/>
    <mergeCell ref="B25:D26"/>
    <mergeCell ref="B27:D27"/>
    <mergeCell ref="B28:D29"/>
    <mergeCell ref="B30:D31"/>
    <mergeCell ref="B32:D36"/>
  </mergeCells>
  <printOptions horizontalCentered="1"/>
  <pageMargins left="0.3" right="0.3" top="0.25" bottom="0.25" header="0.3" footer="0.3"/>
  <pageSetup scale="88" orientation="portrait" r:id="rId1"/>
  <headerFooter>
    <oddFooter>&amp;L&amp;9&amp;F&amp;R&amp;9&amp;A, 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66"/>
  <sheetViews>
    <sheetView showGridLines="0" zoomScale="110" zoomScaleNormal="110" workbookViewId="0">
      <selection activeCell="C11" sqref="C11"/>
    </sheetView>
  </sheetViews>
  <sheetFormatPr defaultColWidth="8.85546875" defaultRowHeight="15"/>
  <cols>
    <col min="1" max="1" width="6.28515625" style="177" customWidth="1"/>
    <col min="2" max="2" width="26.28515625" style="177" customWidth="1"/>
    <col min="3" max="3" width="57.28515625" style="177" customWidth="1"/>
    <col min="4" max="16384" width="8.85546875" style="177"/>
  </cols>
  <sheetData>
    <row r="1" spans="1:5" ht="17.25">
      <c r="A1" s="207" t="s">
        <v>703</v>
      </c>
    </row>
    <row r="3" spans="1:5">
      <c r="A3" s="10" t="str">
        <f>'DEV Info'!A1</f>
        <v>Virginia Housing Rental Housing Loan Application - MIXED USE</v>
      </c>
    </row>
    <row r="4" spans="1:5" ht="3.6" customHeight="1" thickBot="1">
      <c r="A4" s="178"/>
      <c r="B4" s="178"/>
      <c r="C4" s="178"/>
      <c r="D4" s="178"/>
      <c r="E4" s="178"/>
    </row>
    <row r="5" spans="1:5">
      <c r="A5" s="179"/>
    </row>
    <row r="6" spans="1:5" ht="15.75">
      <c r="A6" s="180" t="s">
        <v>684</v>
      </c>
      <c r="B6" s="180"/>
      <c r="C6" s="181"/>
      <c r="D6" s="181"/>
      <c r="E6" s="181"/>
    </row>
    <row r="7" spans="1:5" ht="3.6" customHeight="1" thickBot="1">
      <c r="A7" s="182"/>
      <c r="B7" s="182"/>
      <c r="C7" s="183"/>
      <c r="D7" s="183"/>
      <c r="E7" s="183"/>
    </row>
    <row r="9" spans="1:5">
      <c r="B9" s="184" t="s">
        <v>685</v>
      </c>
      <c r="C9" s="205">
        <f>'DEV Info'!D6</f>
        <v>0</v>
      </c>
      <c r="D9" s="185"/>
    </row>
    <row r="10" spans="1:5">
      <c r="B10" s="184" t="s">
        <v>669</v>
      </c>
      <c r="C10" s="206">
        <f>Borrower!F6</f>
        <v>0</v>
      </c>
      <c r="D10" s="185"/>
    </row>
    <row r="11" spans="1:5">
      <c r="B11" s="184" t="s">
        <v>686</v>
      </c>
      <c r="C11" s="501"/>
      <c r="D11" s="185"/>
    </row>
    <row r="12" spans="1:5">
      <c r="B12" s="31"/>
      <c r="C12" s="31"/>
      <c r="D12" s="31"/>
    </row>
    <row r="14" spans="1:5">
      <c r="B14" s="186" t="s">
        <v>670</v>
      </c>
      <c r="E14" s="187"/>
    </row>
    <row r="15" spans="1:5" ht="6" customHeight="1">
      <c r="D15" s="188"/>
    </row>
    <row r="16" spans="1:5">
      <c r="B16" s="189" t="s">
        <v>671</v>
      </c>
      <c r="E16" s="187"/>
    </row>
    <row r="17" spans="1:5" ht="6" customHeight="1">
      <c r="D17" s="188"/>
    </row>
    <row r="18" spans="1:5">
      <c r="B18" s="189" t="s">
        <v>672</v>
      </c>
      <c r="E18" s="187"/>
    </row>
    <row r="19" spans="1:5" ht="6" customHeight="1">
      <c r="D19" s="188"/>
    </row>
    <row r="20" spans="1:5" ht="93" customHeight="1">
      <c r="A20" s="190"/>
      <c r="B20" s="1181" t="s">
        <v>687</v>
      </c>
      <c r="C20" s="1181"/>
      <c r="D20" s="1181"/>
      <c r="E20" s="187"/>
    </row>
    <row r="21" spans="1:5" ht="6" customHeight="1">
      <c r="B21" s="191"/>
      <c r="C21" s="191"/>
      <c r="D21" s="191"/>
      <c r="E21" s="191"/>
    </row>
    <row r="22" spans="1:5" ht="28.15" customHeight="1">
      <c r="B22" s="1182" t="s">
        <v>691</v>
      </c>
      <c r="C22" s="1182"/>
      <c r="D22" s="1182"/>
      <c r="E22" s="191"/>
    </row>
    <row r="23" spans="1:5" ht="67.900000000000006" customHeight="1">
      <c r="B23" s="1183" t="s">
        <v>688</v>
      </c>
      <c r="C23" s="1183"/>
      <c r="D23" s="1183"/>
      <c r="E23" s="191"/>
    </row>
    <row r="24" spans="1:5" ht="29.45" customHeight="1">
      <c r="B24" s="1183" t="s">
        <v>698</v>
      </c>
      <c r="C24" s="1183"/>
      <c r="D24" s="1183"/>
      <c r="E24" s="191"/>
    </row>
    <row r="25" spans="1:5" ht="42.6" customHeight="1">
      <c r="B25" s="1182" t="s">
        <v>689</v>
      </c>
      <c r="C25" s="1182"/>
      <c r="D25" s="1182"/>
      <c r="E25" s="191"/>
    </row>
    <row r="26" spans="1:5" ht="27" customHeight="1">
      <c r="B26" s="1182" t="s">
        <v>699</v>
      </c>
      <c r="C26" s="1182"/>
      <c r="D26" s="1182"/>
      <c r="E26" s="191"/>
    </row>
    <row r="27" spans="1:5" ht="28.15" customHeight="1">
      <c r="B27" s="1183" t="s">
        <v>690</v>
      </c>
      <c r="C27" s="1183"/>
      <c r="D27" s="1183"/>
      <c r="E27" s="191"/>
    </row>
    <row r="28" spans="1:5">
      <c r="B28" s="191"/>
      <c r="C28" s="191"/>
      <c r="D28" s="191"/>
      <c r="E28" s="191"/>
    </row>
    <row r="29" spans="1:5" ht="43.15" customHeight="1">
      <c r="A29" s="1180" t="s">
        <v>673</v>
      </c>
      <c r="B29" s="1180"/>
      <c r="C29" s="1180"/>
      <c r="D29" s="1180"/>
      <c r="E29" s="192"/>
    </row>
    <row r="31" spans="1:5" ht="31.9" customHeight="1">
      <c r="B31" s="1179" t="s">
        <v>692</v>
      </c>
      <c r="C31" s="1179"/>
      <c r="D31" s="1179"/>
      <c r="E31" s="193"/>
    </row>
    <row r="33" spans="1:5">
      <c r="A33" s="194" t="s">
        <v>50</v>
      </c>
      <c r="B33" s="31" t="s">
        <v>674</v>
      </c>
    </row>
    <row r="34" spans="1:5" ht="6" customHeight="1"/>
    <row r="35" spans="1:5" ht="41.45" customHeight="1">
      <c r="A35" s="195" t="s">
        <v>313</v>
      </c>
      <c r="B35" s="1174" t="s">
        <v>675</v>
      </c>
      <c r="C35" s="1174"/>
      <c r="D35" s="1174"/>
      <c r="E35" s="192"/>
    </row>
    <row r="36" spans="1:5" ht="6" customHeight="1">
      <c r="A36" s="195"/>
      <c r="D36" s="192"/>
      <c r="E36" s="192"/>
    </row>
    <row r="37" spans="1:5" ht="42" customHeight="1">
      <c r="A37" s="195" t="s">
        <v>314</v>
      </c>
      <c r="B37" s="1174" t="s">
        <v>676</v>
      </c>
      <c r="C37" s="1174"/>
      <c r="D37" s="1174"/>
      <c r="E37" s="192"/>
    </row>
    <row r="38" spans="1:5" ht="6" customHeight="1">
      <c r="A38" s="195"/>
      <c r="D38" s="192"/>
      <c r="E38" s="192"/>
    </row>
    <row r="39" spans="1:5" ht="43.15" customHeight="1">
      <c r="A39" s="195" t="s">
        <v>315</v>
      </c>
      <c r="B39" s="1174" t="s">
        <v>677</v>
      </c>
      <c r="C39" s="1174"/>
      <c r="D39" s="1174"/>
      <c r="E39" s="192"/>
    </row>
    <row r="40" spans="1:5" ht="6" customHeight="1">
      <c r="A40" s="195"/>
      <c r="D40" s="192"/>
      <c r="E40" s="192"/>
    </row>
    <row r="41" spans="1:5" ht="28.15" customHeight="1">
      <c r="A41" s="195" t="s">
        <v>316</v>
      </c>
      <c r="B41" s="1174" t="s">
        <v>678</v>
      </c>
      <c r="C41" s="1174"/>
      <c r="D41" s="1174"/>
      <c r="E41" s="192"/>
    </row>
    <row r="42" spans="1:5" ht="6" customHeight="1">
      <c r="A42" s="195"/>
      <c r="D42" s="192"/>
      <c r="E42" s="192"/>
    </row>
    <row r="43" spans="1:5" ht="58.15" customHeight="1">
      <c r="A43" s="195" t="s">
        <v>317</v>
      </c>
      <c r="B43" s="1174" t="s">
        <v>679</v>
      </c>
      <c r="C43" s="1174"/>
      <c r="D43" s="1174"/>
      <c r="E43" s="192"/>
    </row>
    <row r="44" spans="1:5" ht="6" customHeight="1">
      <c r="A44" s="195"/>
      <c r="D44" s="192"/>
      <c r="E44" s="192"/>
    </row>
    <row r="45" spans="1:5" ht="28.9" customHeight="1">
      <c r="A45" s="195" t="s">
        <v>318</v>
      </c>
      <c r="B45" s="1174" t="s">
        <v>680</v>
      </c>
      <c r="C45" s="1174"/>
      <c r="D45" s="1174"/>
      <c r="E45" s="192"/>
    </row>
    <row r="46" spans="1:5" ht="6" customHeight="1">
      <c r="A46" s="195"/>
      <c r="D46" s="192"/>
      <c r="E46" s="192"/>
    </row>
    <row r="47" spans="1:5" ht="30.6" customHeight="1">
      <c r="A47" s="195" t="s">
        <v>319</v>
      </c>
      <c r="B47" s="1174" t="s">
        <v>681</v>
      </c>
      <c r="C47" s="1174"/>
      <c r="D47" s="1174"/>
      <c r="E47" s="192"/>
    </row>
    <row r="48" spans="1:5" ht="6" customHeight="1">
      <c r="D48" s="192"/>
      <c r="E48" s="192"/>
    </row>
    <row r="49" spans="1:5" ht="31.9" customHeight="1">
      <c r="A49" s="194" t="s">
        <v>51</v>
      </c>
      <c r="B49" s="1174" t="s">
        <v>693</v>
      </c>
      <c r="C49" s="1174"/>
      <c r="D49" s="1174"/>
    </row>
    <row r="50" spans="1:5" ht="6" customHeight="1">
      <c r="A50" s="194"/>
      <c r="B50" s="196"/>
      <c r="C50" s="31"/>
    </row>
    <row r="51" spans="1:5" ht="67.900000000000006" customHeight="1">
      <c r="A51" s="194" t="s">
        <v>52</v>
      </c>
      <c r="B51" s="1174" t="s">
        <v>694</v>
      </c>
      <c r="C51" s="1174"/>
      <c r="D51" s="1174"/>
      <c r="E51" s="187"/>
    </row>
    <row r="52" spans="1:5" ht="6" customHeight="1">
      <c r="A52" s="194"/>
      <c r="B52" s="197"/>
      <c r="C52" s="192"/>
      <c r="D52" s="192"/>
      <c r="E52" s="192"/>
    </row>
    <row r="53" spans="1:5" ht="42.6" customHeight="1">
      <c r="A53" s="194" t="s">
        <v>53</v>
      </c>
      <c r="B53" s="1174" t="s">
        <v>695</v>
      </c>
      <c r="C53" s="1174"/>
      <c r="D53" s="1174"/>
      <c r="E53" s="187"/>
    </row>
    <row r="54" spans="1:5" ht="6" customHeight="1">
      <c r="A54" s="194"/>
      <c r="B54" s="196"/>
      <c r="C54" s="188"/>
      <c r="D54" s="187"/>
      <c r="E54" s="187"/>
    </row>
    <row r="55" spans="1:5" ht="45.6" customHeight="1">
      <c r="A55" s="194" t="s">
        <v>54</v>
      </c>
      <c r="B55" s="1174" t="s">
        <v>696</v>
      </c>
      <c r="C55" s="1174"/>
      <c r="D55" s="1174"/>
      <c r="E55" s="187"/>
    </row>
    <row r="56" spans="1:5" ht="6" customHeight="1">
      <c r="A56" s="194"/>
      <c r="B56" s="197"/>
      <c r="C56" s="192"/>
      <c r="D56" s="192"/>
      <c r="E56" s="192"/>
    </row>
    <row r="57" spans="1:5" ht="33" customHeight="1">
      <c r="A57" s="194" t="s">
        <v>55</v>
      </c>
      <c r="B57" s="1179" t="s">
        <v>697</v>
      </c>
      <c r="C57" s="1179"/>
      <c r="D57" s="1179"/>
      <c r="E57" s="187"/>
    </row>
    <row r="58" spans="1:5" ht="6" customHeight="1">
      <c r="A58" s="198"/>
      <c r="B58" s="92"/>
    </row>
    <row r="59" spans="1:5" ht="45.6" customHeight="1">
      <c r="A59" s="199"/>
      <c r="B59" s="1174" t="s">
        <v>682</v>
      </c>
      <c r="C59" s="1174"/>
      <c r="D59" s="1174"/>
      <c r="E59" s="192"/>
    </row>
    <row r="60" spans="1:5" ht="32.450000000000003" customHeight="1">
      <c r="A60" s="199"/>
      <c r="B60" s="200" t="s">
        <v>700</v>
      </c>
      <c r="C60" s="808"/>
      <c r="D60" s="201"/>
      <c r="E60" s="192"/>
    </row>
    <row r="61" spans="1:5" ht="45.6" customHeight="1">
      <c r="A61" s="199"/>
      <c r="B61" s="200" t="s">
        <v>702</v>
      </c>
      <c r="C61" s="809"/>
      <c r="D61" s="201"/>
      <c r="E61" s="192"/>
    </row>
    <row r="62" spans="1:5" ht="47.45" customHeight="1">
      <c r="A62" s="199"/>
      <c r="B62" s="200" t="s">
        <v>683</v>
      </c>
      <c r="C62" s="809"/>
      <c r="D62" s="201"/>
      <c r="E62" s="192"/>
    </row>
    <row r="63" spans="1:5">
      <c r="C63" s="202" t="s">
        <v>701</v>
      </c>
    </row>
    <row r="64" spans="1:5">
      <c r="B64" s="203"/>
      <c r="C64" s="204"/>
    </row>
    <row r="65" spans="2:2" ht="14.45" customHeight="1"/>
    <row r="66" spans="2:2">
      <c r="B66" s="192"/>
    </row>
  </sheetData>
  <sheetProtection algorithmName="SHA-512" hashValue="gTeygaWw0WRpL8htqhNwymom+pjv7ixouhcKSL6MdlpMPrNP+PhnxHBznuGMOEcqbNmiqKxZDQZ5x8Dbgy2jQQ==" saltValue="Tvo6NgeDqbggQqg3FsLkJg==" spinCount="100000" sheet="1" objects="1" scenarios="1" autoFilter="0"/>
  <mergeCells count="22">
    <mergeCell ref="B26:D26"/>
    <mergeCell ref="B27:D27"/>
    <mergeCell ref="B31:D31"/>
    <mergeCell ref="B43:D43"/>
    <mergeCell ref="B45:D45"/>
    <mergeCell ref="B35:D35"/>
    <mergeCell ref="B20:D20"/>
    <mergeCell ref="B22:D22"/>
    <mergeCell ref="B23:D23"/>
    <mergeCell ref="B24:D24"/>
    <mergeCell ref="B25:D25"/>
    <mergeCell ref="B57:D57"/>
    <mergeCell ref="B59:D59"/>
    <mergeCell ref="A29:D29"/>
    <mergeCell ref="B37:D37"/>
    <mergeCell ref="B39:D39"/>
    <mergeCell ref="B41:D41"/>
    <mergeCell ref="B53:D53"/>
    <mergeCell ref="B55:D55"/>
    <mergeCell ref="B49:D49"/>
    <mergeCell ref="B47:D47"/>
    <mergeCell ref="B51:D51"/>
  </mergeCells>
  <printOptions horizontalCentered="1"/>
  <pageMargins left="0.45" right="0.45" top="0.25" bottom="0.5" header="0.3" footer="0.3"/>
  <pageSetup scale="90" fitToHeight="10" orientation="portrait" r:id="rId1"/>
  <headerFooter>
    <oddFooter>&amp;L&amp;9&amp;F&amp;R&amp;9&amp;A, 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C28"/>
  <sheetViews>
    <sheetView showGridLines="0" zoomScale="110" zoomScaleNormal="110" workbookViewId="0">
      <selection activeCell="B6" sqref="B6:C6"/>
    </sheetView>
  </sheetViews>
  <sheetFormatPr defaultColWidth="8.85546875" defaultRowHeight="15"/>
  <cols>
    <col min="1" max="1" width="4.7109375" style="22" customWidth="1"/>
    <col min="2" max="2" width="7" style="22" customWidth="1"/>
    <col min="3" max="3" width="80.140625" style="22" customWidth="1"/>
    <col min="4" max="4" width="3.7109375" style="22" customWidth="1"/>
    <col min="5" max="16384" width="8.85546875" style="22"/>
  </cols>
  <sheetData>
    <row r="1" spans="1:3">
      <c r="A1" s="10" t="str">
        <f>'DEV Info'!A1</f>
        <v>Virginia Housing Rental Housing Loan Application - MIXED USE</v>
      </c>
    </row>
    <row r="2" spans="1:3" s="170" customFormat="1" ht="3.6" customHeight="1" thickBot="1">
      <c r="A2" s="87"/>
      <c r="B2" s="87"/>
      <c r="C2" s="87"/>
    </row>
    <row r="4" spans="1:3" ht="18.75">
      <c r="A4" s="34" t="s">
        <v>706</v>
      </c>
    </row>
    <row r="6" spans="1:3" ht="49.9" customHeight="1">
      <c r="A6" s="30"/>
      <c r="B6" s="1184" t="s">
        <v>657</v>
      </c>
      <c r="C6" s="1184"/>
    </row>
    <row r="7" spans="1:3">
      <c r="A7" s="470"/>
      <c r="B7" s="470"/>
      <c r="C7" s="470"/>
    </row>
    <row r="8" spans="1:3">
      <c r="A8" s="30"/>
      <c r="B8" s="30"/>
      <c r="C8" s="30"/>
    </row>
    <row r="9" spans="1:3">
      <c r="A9" s="872">
        <v>1</v>
      </c>
      <c r="B9" s="174" t="s">
        <v>658</v>
      </c>
      <c r="C9" s="30"/>
    </row>
    <row r="10" spans="1:3">
      <c r="A10" s="872"/>
      <c r="B10" s="873"/>
      <c r="C10" s="30"/>
    </row>
    <row r="11" spans="1:3">
      <c r="A11" s="872"/>
      <c r="B11" s="871" t="s">
        <v>313</v>
      </c>
      <c r="C11" s="876" t="s">
        <v>659</v>
      </c>
    </row>
    <row r="12" spans="1:3" ht="30">
      <c r="A12" s="872"/>
      <c r="B12" s="871" t="s">
        <v>314</v>
      </c>
      <c r="C12" s="875" t="s">
        <v>660</v>
      </c>
    </row>
    <row r="13" spans="1:3">
      <c r="A13" s="872"/>
      <c r="B13" s="871" t="s">
        <v>315</v>
      </c>
      <c r="C13" s="876" t="s">
        <v>661</v>
      </c>
    </row>
    <row r="14" spans="1:3">
      <c r="A14" s="872"/>
      <c r="B14" s="871"/>
      <c r="C14" s="874"/>
    </row>
    <row r="15" spans="1:3">
      <c r="A15" s="872" t="s">
        <v>51</v>
      </c>
      <c r="B15" s="175" t="s">
        <v>662</v>
      </c>
      <c r="C15" s="874"/>
    </row>
    <row r="16" spans="1:3">
      <c r="A16" s="872"/>
      <c r="B16" s="871"/>
      <c r="C16" s="874"/>
    </row>
    <row r="17" spans="1:3" ht="30">
      <c r="A17" s="872"/>
      <c r="B17" s="871" t="s">
        <v>313</v>
      </c>
      <c r="C17" s="875" t="s">
        <v>663</v>
      </c>
    </row>
    <row r="18" spans="1:3" ht="30">
      <c r="A18" s="872"/>
      <c r="B18" s="871" t="s">
        <v>314</v>
      </c>
      <c r="C18" s="875" t="s">
        <v>664</v>
      </c>
    </row>
    <row r="19" spans="1:3" ht="30">
      <c r="A19" s="872"/>
      <c r="B19" s="871" t="s">
        <v>315</v>
      </c>
      <c r="C19" s="875" t="s">
        <v>665</v>
      </c>
    </row>
    <row r="20" spans="1:3" ht="45">
      <c r="A20" s="872"/>
      <c r="B20" s="871" t="s">
        <v>316</v>
      </c>
      <c r="C20" s="875" t="s">
        <v>1169</v>
      </c>
    </row>
    <row r="21" spans="1:3">
      <c r="A21" s="872"/>
      <c r="B21" s="871"/>
      <c r="C21" s="874"/>
    </row>
    <row r="22" spans="1:3">
      <c r="A22" s="872" t="s">
        <v>52</v>
      </c>
      <c r="B22" s="175" t="s">
        <v>666</v>
      </c>
      <c r="C22" s="874"/>
    </row>
    <row r="23" spans="1:3">
      <c r="A23" s="872"/>
      <c r="B23" s="871"/>
      <c r="C23" s="874"/>
    </row>
    <row r="24" spans="1:3" ht="29.25" customHeight="1">
      <c r="A24" s="872"/>
      <c r="B24" s="871" t="s">
        <v>313</v>
      </c>
      <c r="C24" s="875" t="s">
        <v>667</v>
      </c>
    </row>
    <row r="25" spans="1:3" ht="45">
      <c r="A25" s="872"/>
      <c r="B25" s="871" t="s">
        <v>314</v>
      </c>
      <c r="C25" s="875" t="s">
        <v>668</v>
      </c>
    </row>
    <row r="26" spans="1:3">
      <c r="A26" s="172"/>
      <c r="B26" s="173"/>
      <c r="C26" s="171"/>
    </row>
    <row r="27" spans="1:3">
      <c r="A27" s="172"/>
      <c r="B27" s="173"/>
    </row>
    <row r="28" spans="1:3">
      <c r="A28" s="172"/>
    </row>
  </sheetData>
  <sheetProtection algorithmName="SHA-512" hashValue="kl/ZVGEP16fOeyp+nF3gRj8bkR0moBteIC/tiWJcolydKdky3t8DB9p7u7wauHucaAX1mGj6sVpz7nk7oKVKnw==" saltValue="5a3TVSOeOHQnT9MqYStiBw==" spinCount="100000" sheet="1" objects="1" scenarios="1" autoFilter="0"/>
  <mergeCells count="1">
    <mergeCell ref="B6:C6"/>
  </mergeCells>
  <pageMargins left="0.45" right="0.7" top="0.25" bottom="0.75" header="0.3" footer="0.3"/>
  <pageSetup orientation="portrait" r:id="rId1"/>
  <headerFooter>
    <oddFooter>&amp;L&amp;9&amp;F&amp;R&amp;9&amp;A, 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4"/>
  <sheetViews>
    <sheetView showGridLines="0" zoomScale="110" zoomScaleNormal="110" zoomScaleSheetLayoutView="130" workbookViewId="0">
      <selection activeCell="A6" sqref="A6"/>
    </sheetView>
  </sheetViews>
  <sheetFormatPr defaultRowHeight="15"/>
  <cols>
    <col min="1" max="1" width="93" style="365" customWidth="1"/>
    <col min="2" max="2" width="10.7109375" customWidth="1"/>
    <col min="5" max="5" width="12.5703125" customWidth="1"/>
    <col min="8" max="8" width="4.7109375" customWidth="1"/>
  </cols>
  <sheetData>
    <row r="1" spans="1:11" ht="15.75">
      <c r="A1" s="10" t="str">
        <f>'DEV Info'!A1</f>
        <v>Virginia Housing Rental Housing Loan Application - MIXED USE</v>
      </c>
      <c r="B1" s="342"/>
      <c r="C1" s="342"/>
      <c r="D1" s="342"/>
      <c r="E1" s="342"/>
      <c r="F1" s="342"/>
      <c r="G1" s="342"/>
      <c r="H1" s="342"/>
      <c r="I1" s="342"/>
      <c r="J1" s="342"/>
    </row>
    <row r="2" spans="1:11" ht="15.75" thickBot="1">
      <c r="A2" s="476"/>
      <c r="B2" s="87"/>
      <c r="C2" s="87"/>
      <c r="D2" s="87"/>
      <c r="E2" s="87"/>
      <c r="F2" s="87"/>
      <c r="G2" s="87"/>
      <c r="H2" s="87"/>
      <c r="I2" s="87"/>
      <c r="J2" s="87"/>
      <c r="K2" s="87"/>
    </row>
    <row r="3" spans="1:11" ht="15.75">
      <c r="A3" s="171"/>
      <c r="B3" s="342"/>
      <c r="C3" s="342"/>
      <c r="D3" s="342"/>
      <c r="E3" s="342"/>
      <c r="F3" s="342"/>
      <c r="G3" s="342"/>
      <c r="H3" s="342"/>
      <c r="I3" s="342"/>
      <c r="J3" s="342"/>
    </row>
    <row r="4" spans="1:11" ht="18.75">
      <c r="A4" s="475" t="s">
        <v>1101</v>
      </c>
      <c r="B4" s="342"/>
      <c r="C4" s="342"/>
      <c r="D4" s="342"/>
      <c r="E4" s="342"/>
      <c r="F4" s="342"/>
      <c r="G4" s="342"/>
      <c r="H4" s="342"/>
      <c r="I4" s="342"/>
      <c r="J4" s="342"/>
    </row>
    <row r="5" spans="1:11">
      <c r="A5" s="474"/>
      <c r="B5" s="77"/>
      <c r="C5" s="77"/>
      <c r="D5" s="77"/>
      <c r="E5" s="77"/>
      <c r="F5" s="77"/>
      <c r="G5" s="77"/>
      <c r="H5" s="77"/>
      <c r="I5" s="77"/>
      <c r="J5" s="77"/>
    </row>
    <row r="6" spans="1:11" ht="45">
      <c r="A6" s="473" t="s">
        <v>1100</v>
      </c>
      <c r="B6" s="344"/>
      <c r="C6" s="343"/>
      <c r="D6" s="343"/>
      <c r="E6" s="343"/>
      <c r="F6" s="343"/>
      <c r="G6" s="343"/>
      <c r="H6" s="343"/>
      <c r="I6" s="343"/>
      <c r="J6" s="343"/>
    </row>
    <row r="7" spans="1:11" ht="9" customHeight="1">
      <c r="A7" s="473"/>
      <c r="B7" s="345"/>
      <c r="C7" s="343"/>
      <c r="D7" s="343"/>
      <c r="E7" s="343"/>
      <c r="F7" s="343"/>
      <c r="G7" s="343"/>
      <c r="H7" s="343"/>
      <c r="I7" s="343"/>
      <c r="J7" s="343"/>
    </row>
    <row r="8" spans="1:11" ht="156" customHeight="1">
      <c r="A8" s="502" t="s">
        <v>1166</v>
      </c>
    </row>
    <row r="9" spans="1:11" ht="9" customHeight="1"/>
    <row r="10" spans="1:11" ht="45">
      <c r="A10" s="472" t="s">
        <v>1165</v>
      </c>
    </row>
    <row r="11" spans="1:11" ht="9" customHeight="1"/>
    <row r="12" spans="1:11">
      <c r="A12" s="471" t="s">
        <v>842</v>
      </c>
    </row>
    <row r="13" spans="1:11" ht="9" customHeight="1"/>
    <row r="14" spans="1:11" ht="104.25" customHeight="1">
      <c r="A14" s="467" t="s">
        <v>1167</v>
      </c>
    </row>
    <row r="15" spans="1:11" ht="9" customHeight="1"/>
    <row r="16" spans="1:11" ht="60">
      <c r="A16" s="467" t="s">
        <v>1099</v>
      </c>
    </row>
    <row r="17" spans="1:1" ht="9" customHeight="1">
      <c r="A17" s="470"/>
    </row>
    <row r="18" spans="1:1">
      <c r="A18" s="471" t="s">
        <v>1098</v>
      </c>
    </row>
    <row r="19" spans="1:1" ht="193.5" customHeight="1">
      <c r="A19" s="467" t="s">
        <v>1168</v>
      </c>
    </row>
    <row r="20" spans="1:1" ht="9" customHeight="1">
      <c r="A20" s="470"/>
    </row>
    <row r="21" spans="1:1">
      <c r="A21" s="471" t="s">
        <v>1097</v>
      </c>
    </row>
    <row r="22" spans="1:1" ht="105">
      <c r="A22" s="467" t="s">
        <v>1096</v>
      </c>
    </row>
    <row r="23" spans="1:1" ht="9" customHeight="1">
      <c r="A23" s="470"/>
    </row>
    <row r="24" spans="1:1" ht="30">
      <c r="A24" s="862" t="s">
        <v>1095</v>
      </c>
    </row>
    <row r="25" spans="1:1">
      <c r="A25" s="863" t="s">
        <v>1094</v>
      </c>
    </row>
    <row r="26" spans="1:1">
      <c r="A26" s="863" t="s">
        <v>1093</v>
      </c>
    </row>
    <row r="27" spans="1:1">
      <c r="A27" s="863" t="s">
        <v>1092</v>
      </c>
    </row>
    <row r="28" spans="1:1" ht="9" customHeight="1">
      <c r="A28" s="470"/>
    </row>
    <row r="29" spans="1:1" ht="30">
      <c r="A29" s="467" t="s">
        <v>1091</v>
      </c>
    </row>
    <row r="30" spans="1:1" ht="9" customHeight="1">
      <c r="A30" s="468"/>
    </row>
    <row r="31" spans="1:1" ht="45">
      <c r="A31" s="467" t="s">
        <v>1090</v>
      </c>
    </row>
    <row r="32" spans="1:1" ht="9" customHeight="1">
      <c r="A32" s="470"/>
    </row>
    <row r="33" spans="1:1">
      <c r="A33" s="471" t="s">
        <v>1089</v>
      </c>
    </row>
    <row r="34" spans="1:1" ht="120">
      <c r="A34" s="467" t="s">
        <v>1088</v>
      </c>
    </row>
    <row r="35" spans="1:1" ht="9" customHeight="1">
      <c r="A35" s="470"/>
    </row>
    <row r="36" spans="1:1">
      <c r="A36" s="469" t="s">
        <v>1087</v>
      </c>
    </row>
    <row r="37" spans="1:1">
      <c r="A37" s="468" t="s">
        <v>1086</v>
      </c>
    </row>
    <row r="38" spans="1:1" ht="9" customHeight="1">
      <c r="A38" s="468"/>
    </row>
    <row r="39" spans="1:1" ht="60">
      <c r="A39" s="467" t="s">
        <v>1085</v>
      </c>
    </row>
    <row r="40" spans="1:1" ht="9" customHeight="1">
      <c r="A40" s="468"/>
    </row>
    <row r="41" spans="1:1">
      <c r="A41" s="467" t="s">
        <v>1084</v>
      </c>
    </row>
    <row r="42" spans="1:1">
      <c r="A42" s="468"/>
    </row>
    <row r="43" spans="1:1">
      <c r="A43" s="469" t="s">
        <v>1083</v>
      </c>
    </row>
    <row r="44" spans="1:1">
      <c r="A44" s="468" t="s">
        <v>1082</v>
      </c>
    </row>
    <row r="45" spans="1:1" ht="9" customHeight="1">
      <c r="A45" s="468"/>
    </row>
    <row r="46" spans="1:1" ht="60">
      <c r="A46" s="467" t="s">
        <v>1081</v>
      </c>
    </row>
    <row r="47" spans="1:1" ht="9" customHeight="1">
      <c r="A47" s="468"/>
    </row>
    <row r="48" spans="1:1" ht="30">
      <c r="A48" s="467" t="s">
        <v>1080</v>
      </c>
    </row>
    <row r="49" spans="1:1" ht="9" customHeight="1">
      <c r="A49" s="468"/>
    </row>
    <row r="50" spans="1:1" ht="60">
      <c r="A50" s="467" t="s">
        <v>1079</v>
      </c>
    </row>
    <row r="51" spans="1:1" ht="9" customHeight="1">
      <c r="A51" s="468"/>
    </row>
    <row r="52" spans="1:1">
      <c r="A52" s="467" t="s">
        <v>1078</v>
      </c>
    </row>
    <row r="53" spans="1:1">
      <c r="A53"/>
    </row>
    <row r="54" spans="1:1" ht="18">
      <c r="A54" s="466"/>
    </row>
  </sheetData>
  <sheetProtection algorithmName="SHA-512" hashValue="ciYLIQU4GuflOzi+vldNcpJ9Q00t9Q36lDJiQqdIhW8MxYpjw5CnYgZ5EdVpwEm90znw+QBHYCmSbHwvnSNcKQ==" saltValue="zsibMetR2WS2rP2EhonLMQ==" spinCount="100000" sheet="1" objects="1" scenarios="1" autoFilter="0"/>
  <pageMargins left="0.45" right="0.45" top="0.25" bottom="0.5" header="0.3" footer="0.3"/>
  <pageSetup fitToHeight="10" orientation="portrait" r:id="rId1"/>
  <rowBreaks count="2" manualBreakCount="2">
    <brk id="16" man="1"/>
    <brk id="3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E52"/>
  <sheetViews>
    <sheetView showGridLines="0" zoomScaleNormal="100" workbookViewId="0">
      <selection activeCell="A7" sqref="A7:E7"/>
    </sheetView>
  </sheetViews>
  <sheetFormatPr defaultColWidth="8.85546875" defaultRowHeight="15"/>
  <cols>
    <col min="1" max="1" width="6.28515625" style="177" customWidth="1"/>
    <col min="2" max="2" width="26.28515625" style="177" customWidth="1"/>
    <col min="3" max="3" width="57.28515625" style="177" customWidth="1"/>
    <col min="4" max="4" width="14.42578125" style="177" customWidth="1"/>
    <col min="5" max="5" width="3.85546875" style="177" customWidth="1"/>
    <col min="6" max="16384" width="8.85546875" style="177"/>
  </cols>
  <sheetData>
    <row r="1" spans="1:5" ht="15.75">
      <c r="A1" s="16" t="s">
        <v>3291</v>
      </c>
    </row>
    <row r="2" spans="1:5" ht="3.6" customHeight="1" thickBot="1">
      <c r="A2" s="178"/>
      <c r="B2" s="178"/>
      <c r="C2" s="178"/>
      <c r="D2" s="178"/>
      <c r="E2" s="178"/>
    </row>
    <row r="3" spans="1:5">
      <c r="A3" s="179"/>
    </row>
    <row r="4" spans="1:5" ht="15.75">
      <c r="A4" s="180" t="s">
        <v>3292</v>
      </c>
      <c r="B4" s="180"/>
      <c r="C4" s="181"/>
      <c r="D4" s="181"/>
      <c r="E4" s="181"/>
    </row>
    <row r="5" spans="1:5" ht="3.6" customHeight="1" thickBot="1">
      <c r="A5" s="182"/>
      <c r="B5" s="182"/>
      <c r="C5" s="183"/>
      <c r="D5" s="183"/>
      <c r="E5" s="183"/>
    </row>
    <row r="7" spans="1:5" ht="15.75">
      <c r="A7" s="1187" t="s">
        <v>3293</v>
      </c>
      <c r="B7" s="1187"/>
      <c r="C7" s="1187"/>
      <c r="D7" s="1187"/>
      <c r="E7" s="1187"/>
    </row>
    <row r="9" spans="1:5" ht="6" customHeight="1">
      <c r="D9" s="188"/>
    </row>
    <row r="10" spans="1:5" ht="77.25" customHeight="1">
      <c r="A10" s="899"/>
      <c r="B10" s="1185" t="s">
        <v>3294</v>
      </c>
      <c r="C10" s="1185"/>
      <c r="D10" s="1185"/>
      <c r="E10" s="187"/>
    </row>
    <row r="11" spans="1:5" ht="6" customHeight="1">
      <c r="A11" s="899"/>
      <c r="B11" s="191"/>
      <c r="C11" s="191"/>
      <c r="D11" s="191"/>
      <c r="E11" s="191"/>
    </row>
    <row r="12" spans="1:5" ht="33" customHeight="1">
      <c r="A12" s="900" t="s">
        <v>50</v>
      </c>
      <c r="B12" s="1185" t="s">
        <v>3295</v>
      </c>
      <c r="C12" s="1185"/>
      <c r="D12" s="1185"/>
    </row>
    <row r="13" spans="1:5" ht="6" customHeight="1">
      <c r="A13" s="900"/>
      <c r="B13" s="184"/>
      <c r="C13" s="184"/>
      <c r="D13" s="184"/>
    </row>
    <row r="14" spans="1:5" ht="106.5" customHeight="1">
      <c r="A14" s="901">
        <v>2</v>
      </c>
      <c r="B14" s="1185" t="s">
        <v>3296</v>
      </c>
      <c r="C14" s="1185"/>
      <c r="D14" s="1185"/>
      <c r="E14" s="192"/>
    </row>
    <row r="15" spans="1:5" ht="6" customHeight="1">
      <c r="A15" s="901"/>
      <c r="B15" s="184"/>
      <c r="C15" s="184"/>
      <c r="D15" s="902"/>
      <c r="E15" s="192"/>
    </row>
    <row r="16" spans="1:5" ht="31.5" customHeight="1">
      <c r="A16" s="901">
        <v>3</v>
      </c>
      <c r="B16" s="1185" t="s">
        <v>3297</v>
      </c>
      <c r="C16" s="1185"/>
      <c r="D16" s="1185"/>
      <c r="E16" s="192"/>
    </row>
    <row r="17" spans="1:5" ht="6" customHeight="1">
      <c r="A17" s="901"/>
      <c r="B17" s="184"/>
      <c r="C17" s="184"/>
      <c r="D17" s="902"/>
      <c r="E17" s="192"/>
    </row>
    <row r="18" spans="1:5" ht="76.5" customHeight="1">
      <c r="A18" s="901">
        <v>4</v>
      </c>
      <c r="B18" s="1185" t="s">
        <v>3298</v>
      </c>
      <c r="C18" s="1185"/>
      <c r="D18" s="1185"/>
      <c r="E18" s="192"/>
    </row>
    <row r="19" spans="1:5" ht="6" customHeight="1">
      <c r="A19" s="901"/>
      <c r="B19" s="184"/>
      <c r="C19" s="184"/>
      <c r="D19" s="902"/>
      <c r="E19" s="192"/>
    </row>
    <row r="20" spans="1:5" ht="65.25" customHeight="1">
      <c r="A20" s="901">
        <v>5</v>
      </c>
      <c r="B20" s="1185" t="s">
        <v>3299</v>
      </c>
      <c r="C20" s="1185"/>
      <c r="D20" s="1185"/>
      <c r="E20" s="192"/>
    </row>
    <row r="21" spans="1:5" ht="6" customHeight="1">
      <c r="A21" s="901"/>
      <c r="B21" s="184"/>
      <c r="C21" s="184"/>
      <c r="D21" s="902"/>
      <c r="E21" s="192"/>
    </row>
    <row r="22" spans="1:5" ht="49.5" customHeight="1">
      <c r="A22" s="901">
        <v>6</v>
      </c>
      <c r="B22" s="1185" t="s">
        <v>3300</v>
      </c>
      <c r="C22" s="1185"/>
      <c r="D22" s="1185"/>
      <c r="E22" s="192"/>
    </row>
    <row r="23" spans="1:5" ht="6" customHeight="1">
      <c r="A23" s="901"/>
      <c r="B23" s="184"/>
      <c r="C23" s="184"/>
      <c r="D23" s="902"/>
      <c r="E23" s="192"/>
    </row>
    <row r="24" spans="1:5" ht="31.5" customHeight="1">
      <c r="A24" s="901">
        <v>7</v>
      </c>
      <c r="B24" s="1185" t="s">
        <v>3301</v>
      </c>
      <c r="C24" s="1185"/>
      <c r="D24" s="1185"/>
      <c r="E24" s="192"/>
    </row>
    <row r="25" spans="1:5" ht="6" customHeight="1">
      <c r="A25" s="901"/>
      <c r="B25" s="184"/>
      <c r="C25" s="184"/>
      <c r="D25" s="902"/>
      <c r="E25" s="192"/>
    </row>
    <row r="26" spans="1:5" ht="46.5" customHeight="1">
      <c r="A26" s="901">
        <v>8</v>
      </c>
      <c r="B26" s="1185" t="s">
        <v>3302</v>
      </c>
      <c r="C26" s="1185"/>
      <c r="D26" s="1185"/>
      <c r="E26" s="192"/>
    </row>
    <row r="27" spans="1:5" ht="6" customHeight="1">
      <c r="A27" s="900"/>
      <c r="B27" s="184"/>
      <c r="C27" s="184"/>
      <c r="D27" s="902"/>
      <c r="E27" s="192"/>
    </row>
    <row r="28" spans="1:5" ht="31.9" customHeight="1">
      <c r="A28" s="900">
        <v>9</v>
      </c>
      <c r="B28" s="1185" t="s">
        <v>3303</v>
      </c>
      <c r="C28" s="1185"/>
      <c r="D28" s="1185"/>
    </row>
    <row r="29" spans="1:5" ht="6" customHeight="1">
      <c r="A29" s="900"/>
      <c r="B29" s="903"/>
      <c r="C29" s="88"/>
      <c r="D29" s="184"/>
    </row>
    <row r="30" spans="1:5" ht="33" customHeight="1">
      <c r="A30" s="900">
        <v>10</v>
      </c>
      <c r="B30" s="1185" t="s">
        <v>3304</v>
      </c>
      <c r="C30" s="1185"/>
      <c r="D30" s="1185"/>
      <c r="E30" s="187"/>
    </row>
    <row r="31" spans="1:5" ht="6" customHeight="1">
      <c r="A31" s="900"/>
      <c r="B31" s="904"/>
      <c r="C31" s="902"/>
      <c r="D31" s="902"/>
      <c r="E31" s="192"/>
    </row>
    <row r="32" spans="1:5" ht="42.6" customHeight="1">
      <c r="A32" s="900">
        <v>11</v>
      </c>
      <c r="B32" s="1185" t="s">
        <v>3305</v>
      </c>
      <c r="C32" s="1185"/>
      <c r="D32" s="1185"/>
      <c r="E32" s="187"/>
    </row>
    <row r="33" spans="1:5" ht="6" customHeight="1">
      <c r="A33" s="900"/>
      <c r="B33" s="903"/>
      <c r="C33" s="905"/>
      <c r="D33" s="906"/>
      <c r="E33" s="187"/>
    </row>
    <row r="34" spans="1:5" ht="45.6" customHeight="1">
      <c r="A34" s="900">
        <v>12</v>
      </c>
      <c r="B34" s="1185" t="s">
        <v>3306</v>
      </c>
      <c r="C34" s="1185"/>
      <c r="D34" s="1185"/>
      <c r="E34" s="187"/>
    </row>
    <row r="35" spans="1:5" ht="6" customHeight="1">
      <c r="A35" s="900"/>
      <c r="B35" s="904"/>
      <c r="C35" s="902"/>
      <c r="D35" s="902"/>
      <c r="E35" s="192"/>
    </row>
    <row r="36" spans="1:5" ht="54" customHeight="1">
      <c r="A36" s="900">
        <v>13</v>
      </c>
      <c r="B36" s="1185" t="s">
        <v>3307</v>
      </c>
      <c r="C36" s="1185"/>
      <c r="D36" s="1185"/>
      <c r="E36" s="187"/>
    </row>
    <row r="37" spans="1:5" ht="6" customHeight="1">
      <c r="A37" s="900"/>
      <c r="B37" s="243"/>
      <c r="C37" s="184"/>
      <c r="D37" s="184"/>
    </row>
    <row r="38" spans="1:5" ht="34.5" customHeight="1">
      <c r="A38" s="900">
        <v>14</v>
      </c>
      <c r="B38" s="1185" t="s">
        <v>3308</v>
      </c>
      <c r="C38" s="1185"/>
      <c r="D38" s="1185"/>
      <c r="E38" s="192"/>
    </row>
    <row r="39" spans="1:5" ht="6" customHeight="1">
      <c r="A39" s="900"/>
      <c r="B39" s="907"/>
      <c r="C39" s="907"/>
      <c r="D39" s="907"/>
      <c r="E39" s="192"/>
    </row>
    <row r="40" spans="1:5" ht="30" customHeight="1">
      <c r="A40" s="900">
        <v>15</v>
      </c>
      <c r="B40" s="1185" t="s">
        <v>3309</v>
      </c>
      <c r="C40" s="1185"/>
      <c r="D40" s="1185"/>
    </row>
    <row r="41" spans="1:5" ht="6" customHeight="1">
      <c r="A41" s="900"/>
      <c r="B41" s="904"/>
      <c r="C41" s="902"/>
      <c r="D41" s="902"/>
    </row>
    <row r="42" spans="1:5" ht="83.25" customHeight="1">
      <c r="A42" s="900">
        <v>16</v>
      </c>
      <c r="B42" s="1185" t="s">
        <v>3310</v>
      </c>
      <c r="C42" s="1185"/>
      <c r="D42" s="1185"/>
    </row>
    <row r="43" spans="1:5" ht="6" customHeight="1">
      <c r="A43" s="900"/>
      <c r="B43" s="243"/>
      <c r="C43" s="184"/>
      <c r="D43" s="184"/>
    </row>
    <row r="44" spans="1:5" ht="65.25" customHeight="1">
      <c r="A44" s="900">
        <v>17</v>
      </c>
      <c r="B44" s="1185" t="s">
        <v>3311</v>
      </c>
      <c r="C44" s="1185"/>
      <c r="D44" s="1185"/>
    </row>
    <row r="45" spans="1:5" ht="6" customHeight="1">
      <c r="A45" s="900"/>
      <c r="B45" s="907"/>
      <c r="C45" s="907"/>
      <c r="D45" s="907"/>
    </row>
    <row r="46" spans="1:5" ht="123.75" customHeight="1">
      <c r="A46" s="900">
        <v>18</v>
      </c>
      <c r="B46" s="1185" t="s">
        <v>3312</v>
      </c>
      <c r="C46" s="1185"/>
      <c r="D46" s="1185"/>
    </row>
    <row r="47" spans="1:5" ht="6" customHeight="1">
      <c r="A47" s="900"/>
      <c r="B47" s="904"/>
      <c r="C47" s="902"/>
      <c r="D47" s="902"/>
    </row>
    <row r="48" spans="1:5" ht="49.5" customHeight="1">
      <c r="A48" s="900">
        <v>19</v>
      </c>
      <c r="B48" s="1185" t="s">
        <v>3313</v>
      </c>
      <c r="C48" s="1185"/>
      <c r="D48" s="1185"/>
    </row>
    <row r="49" spans="1:4" ht="6" customHeight="1">
      <c r="A49" s="900"/>
      <c r="B49" s="243"/>
      <c r="C49" s="184"/>
      <c r="D49" s="184"/>
    </row>
    <row r="50" spans="1:4">
      <c r="A50" s="900">
        <v>20</v>
      </c>
      <c r="B50" s="1185" t="s">
        <v>3314</v>
      </c>
      <c r="C50" s="1185"/>
      <c r="D50" s="1185"/>
    </row>
    <row r="51" spans="1:4" ht="6" customHeight="1">
      <c r="A51" s="900"/>
    </row>
    <row r="52" spans="1:4" ht="30" customHeight="1">
      <c r="A52" s="900">
        <v>21</v>
      </c>
      <c r="B52" s="1186" t="s">
        <v>3315</v>
      </c>
      <c r="C52" s="1186"/>
      <c r="D52" s="1186"/>
    </row>
  </sheetData>
  <mergeCells count="23">
    <mergeCell ref="B18:D18"/>
    <mergeCell ref="A7:E7"/>
    <mergeCell ref="B10:D10"/>
    <mergeCell ref="B12:D12"/>
    <mergeCell ref="B14:D14"/>
    <mergeCell ref="B16:D16"/>
    <mergeCell ref="B42:D42"/>
    <mergeCell ref="B20:D20"/>
    <mergeCell ref="B22:D22"/>
    <mergeCell ref="B24:D24"/>
    <mergeCell ref="B26:D26"/>
    <mergeCell ref="B28:D28"/>
    <mergeCell ref="B30:D30"/>
    <mergeCell ref="B32:D32"/>
    <mergeCell ref="B34:D34"/>
    <mergeCell ref="B36:D36"/>
    <mergeCell ref="B38:D38"/>
    <mergeCell ref="B40:D40"/>
    <mergeCell ref="B44:D44"/>
    <mergeCell ref="B46:D46"/>
    <mergeCell ref="B48:D48"/>
    <mergeCell ref="B50:D50"/>
    <mergeCell ref="B52:D52"/>
  </mergeCells>
  <printOptions horizontalCentered="1"/>
  <pageMargins left="0.45" right="0.45" top="0.25" bottom="0.5" header="0.3" footer="0.3"/>
  <pageSetup scale="89" fitToHeight="10" orientation="portrait" r:id="rId1"/>
  <headerFooter>
    <oddFooter>&amp;L&amp;9&amp;F&amp;R&amp;9&amp;A, 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Z760"/>
  <sheetViews>
    <sheetView zoomScaleNormal="100" workbookViewId="0">
      <selection activeCell="B3" sqref="B3:I4"/>
    </sheetView>
  </sheetViews>
  <sheetFormatPr defaultRowHeight="15"/>
  <cols>
    <col min="1" max="1" width="3.140625" customWidth="1"/>
    <col min="2" max="6" width="8.85546875" style="30"/>
    <col min="10" max="10" width="5.5703125" style="59" customWidth="1"/>
    <col min="11" max="11" width="9.140625" style="59"/>
    <col min="16" max="17" width="9.140625" customWidth="1"/>
  </cols>
  <sheetData>
    <row r="1" spans="2:26" ht="15.75" thickBot="1">
      <c r="B1" s="266" t="str">
        <f>'DEV Info'!A1</f>
        <v>Virginia Housing Rental Housing Loan Application - MIXED USE</v>
      </c>
      <c r="C1" s="869"/>
      <c r="D1" s="869"/>
      <c r="E1" s="869"/>
      <c r="F1" s="869"/>
      <c r="G1" s="267"/>
      <c r="H1" s="267"/>
      <c r="I1" s="267"/>
      <c r="J1" s="267"/>
      <c r="K1" s="267"/>
      <c r="L1" s="267"/>
      <c r="M1" s="267"/>
      <c r="N1" s="267"/>
      <c r="O1" s="267"/>
      <c r="P1" s="267"/>
      <c r="Q1" s="267"/>
    </row>
    <row r="2" spans="2:26">
      <c r="B2" s="33"/>
      <c r="J2"/>
      <c r="K2"/>
    </row>
    <row r="3" spans="2:26">
      <c r="B3" s="1035" t="s">
        <v>3349</v>
      </c>
      <c r="C3" s="1035"/>
      <c r="D3" s="1035"/>
      <c r="E3" s="1035"/>
      <c r="F3" s="1035"/>
      <c r="G3" s="1035"/>
      <c r="H3" s="1035"/>
      <c r="I3" s="1035"/>
      <c r="J3"/>
      <c r="K3"/>
    </row>
    <row r="4" spans="2:26">
      <c r="B4" s="1035"/>
      <c r="C4" s="1035"/>
      <c r="D4" s="1035"/>
      <c r="E4" s="1035"/>
      <c r="F4" s="1035"/>
      <c r="G4" s="1035"/>
      <c r="H4" s="1035"/>
      <c r="I4" s="1035"/>
      <c r="J4"/>
      <c r="K4"/>
    </row>
    <row r="5" spans="2:26" ht="15.75" thickBot="1">
      <c r="J5"/>
      <c r="K5"/>
    </row>
    <row r="6" spans="2:26" ht="34.15" customHeight="1">
      <c r="B6" s="864" t="s">
        <v>3350</v>
      </c>
      <c r="C6" s="963"/>
      <c r="D6" s="963"/>
      <c r="E6" s="963"/>
      <c r="F6" s="963"/>
      <c r="G6" s="261"/>
      <c r="H6" s="262"/>
      <c r="I6" s="59"/>
      <c r="J6"/>
      <c r="K6" s="864" t="s">
        <v>3102</v>
      </c>
      <c r="L6" s="261"/>
      <c r="M6" s="261"/>
      <c r="N6" s="261"/>
      <c r="O6" s="261"/>
      <c r="P6" s="261"/>
      <c r="Q6" s="262"/>
      <c r="T6" s="864" t="s">
        <v>3351</v>
      </c>
      <c r="U6" s="261"/>
      <c r="V6" s="261"/>
      <c r="W6" s="261"/>
      <c r="X6" s="261"/>
      <c r="Y6" s="261"/>
      <c r="Z6" s="262"/>
    </row>
    <row r="7" spans="2:26">
      <c r="B7" s="964"/>
      <c r="C7" s="965"/>
      <c r="D7" s="965"/>
      <c r="E7" s="965"/>
      <c r="F7" s="965"/>
      <c r="G7" s="965"/>
      <c r="H7" s="966"/>
      <c r="I7" s="965"/>
      <c r="J7"/>
      <c r="K7" s="263"/>
      <c r="L7" s="59"/>
      <c r="M7" s="59"/>
      <c r="N7" s="59"/>
      <c r="O7" s="59"/>
      <c r="P7" s="59"/>
      <c r="Q7" s="265"/>
      <c r="T7" s="263"/>
      <c r="U7" s="59"/>
      <c r="V7" s="59"/>
      <c r="W7" s="59"/>
      <c r="X7" s="59"/>
      <c r="Y7" s="59"/>
      <c r="Z7" s="265"/>
    </row>
    <row r="8" spans="2:26" ht="18.75">
      <c r="B8" s="865" t="s">
        <v>1417</v>
      </c>
      <c r="C8" s="967"/>
      <c r="D8" s="866"/>
      <c r="E8" s="866"/>
      <c r="F8" s="866"/>
      <c r="G8" s="59"/>
      <c r="H8" s="265"/>
      <c r="I8" s="59"/>
      <c r="J8"/>
      <c r="K8" s="865" t="s">
        <v>1403</v>
      </c>
      <c r="L8" s="866"/>
      <c r="M8" s="866"/>
      <c r="N8" s="866"/>
      <c r="O8" s="59"/>
      <c r="P8" s="59"/>
      <c r="Q8" s="265"/>
      <c r="T8" s="968" t="s">
        <v>2834</v>
      </c>
      <c r="U8" s="969"/>
      <c r="V8" s="866"/>
      <c r="W8" s="866"/>
      <c r="X8" s="866"/>
      <c r="Y8" s="59"/>
      <c r="Z8" s="265"/>
    </row>
    <row r="9" spans="2:26">
      <c r="B9" s="970" t="s">
        <v>1418</v>
      </c>
      <c r="C9" s="866"/>
      <c r="D9" s="866"/>
      <c r="E9" s="866"/>
      <c r="F9" s="866"/>
      <c r="G9" s="59"/>
      <c r="H9" s="265"/>
      <c r="I9" s="59"/>
      <c r="J9"/>
      <c r="K9" s="867" t="s">
        <v>1404</v>
      </c>
      <c r="L9" s="866"/>
      <c r="M9" s="866"/>
      <c r="N9" s="866"/>
      <c r="O9" s="59"/>
      <c r="P9" s="59"/>
      <c r="Q9" s="265"/>
      <c r="T9" s="867" t="s">
        <v>2835</v>
      </c>
      <c r="U9" s="969"/>
      <c r="V9" s="866"/>
      <c r="W9" s="866"/>
      <c r="X9" s="866"/>
      <c r="Y9" s="59"/>
      <c r="Z9" s="265"/>
    </row>
    <row r="10" spans="2:26">
      <c r="B10" s="970" t="s">
        <v>1419</v>
      </c>
      <c r="C10" s="866"/>
      <c r="D10" s="866"/>
      <c r="E10" s="866"/>
      <c r="F10" s="866"/>
      <c r="G10" s="59"/>
      <c r="H10" s="265"/>
      <c r="I10" s="59"/>
      <c r="J10"/>
      <c r="K10" s="867" t="s">
        <v>1405</v>
      </c>
      <c r="L10" s="866"/>
      <c r="M10" s="866"/>
      <c r="N10" s="866"/>
      <c r="O10" s="59"/>
      <c r="P10" s="59"/>
      <c r="Q10" s="265"/>
      <c r="T10" s="867" t="s">
        <v>2836</v>
      </c>
      <c r="U10" s="969"/>
      <c r="V10" s="866"/>
      <c r="W10" s="866"/>
      <c r="X10" s="866"/>
      <c r="Y10" s="59"/>
      <c r="Z10" s="265"/>
    </row>
    <row r="11" spans="2:26">
      <c r="B11" s="970" t="s">
        <v>1420</v>
      </c>
      <c r="C11" s="866"/>
      <c r="D11" s="866"/>
      <c r="E11" s="866"/>
      <c r="F11" s="866"/>
      <c r="G11" s="59"/>
      <c r="H11" s="265"/>
      <c r="I11" s="59"/>
      <c r="J11"/>
      <c r="K11" s="867" t="s">
        <v>1406</v>
      </c>
      <c r="L11" s="866"/>
      <c r="M11" s="866"/>
      <c r="N11" s="866"/>
      <c r="O11" s="59"/>
      <c r="P11" s="59"/>
      <c r="Q11" s="265"/>
      <c r="T11" s="867" t="s">
        <v>2837</v>
      </c>
      <c r="U11" s="969"/>
      <c r="V11" s="866"/>
      <c r="W11" s="866"/>
      <c r="X11" s="866"/>
      <c r="Y11" s="59"/>
      <c r="Z11" s="265"/>
    </row>
    <row r="12" spans="2:26">
      <c r="B12" s="970" t="s">
        <v>1421</v>
      </c>
      <c r="C12" s="866"/>
      <c r="D12" s="866"/>
      <c r="E12" s="866"/>
      <c r="F12" s="866"/>
      <c r="G12" s="59"/>
      <c r="H12" s="265"/>
      <c r="I12" s="59"/>
      <c r="J12"/>
      <c r="K12" s="867" t="s">
        <v>1407</v>
      </c>
      <c r="L12" s="866"/>
      <c r="M12" s="866"/>
      <c r="N12" s="866"/>
      <c r="O12" s="59"/>
      <c r="P12" s="59"/>
      <c r="Q12" s="265"/>
      <c r="T12" s="867" t="s">
        <v>2838</v>
      </c>
      <c r="U12" s="969"/>
      <c r="V12" s="866"/>
      <c r="W12" s="866"/>
      <c r="X12" s="866"/>
      <c r="Y12" s="59"/>
      <c r="Z12" s="265"/>
    </row>
    <row r="13" spans="2:26">
      <c r="B13" s="970" t="s">
        <v>1422</v>
      </c>
      <c r="C13" s="866"/>
      <c r="D13" s="866"/>
      <c r="E13" s="866"/>
      <c r="F13" s="866"/>
      <c r="G13" s="59"/>
      <c r="H13" s="265"/>
      <c r="I13" s="59"/>
      <c r="J13"/>
      <c r="K13" s="867" t="s">
        <v>1408</v>
      </c>
      <c r="L13" s="866"/>
      <c r="M13" s="866"/>
      <c r="N13" s="866"/>
      <c r="O13" s="59"/>
      <c r="P13" s="59"/>
      <c r="Q13" s="265"/>
      <c r="T13" s="867" t="s">
        <v>2839</v>
      </c>
      <c r="U13" s="969"/>
      <c r="V13" s="866"/>
      <c r="W13" s="866"/>
      <c r="X13" s="866"/>
      <c r="Y13" s="59"/>
      <c r="Z13" s="265"/>
    </row>
    <row r="14" spans="2:26">
      <c r="B14" s="970" t="s">
        <v>1423</v>
      </c>
      <c r="C14" s="866"/>
      <c r="D14" s="866"/>
      <c r="E14" s="866"/>
      <c r="F14" s="866"/>
      <c r="G14" s="59"/>
      <c r="H14" s="265"/>
      <c r="I14" s="59"/>
      <c r="J14"/>
      <c r="K14" s="867" t="s">
        <v>1409</v>
      </c>
      <c r="L14" s="866"/>
      <c r="M14" s="866"/>
      <c r="N14" s="866"/>
      <c r="O14" s="59"/>
      <c r="P14" s="59"/>
      <c r="Q14" s="265"/>
      <c r="T14" s="867" t="s">
        <v>2840</v>
      </c>
      <c r="U14" s="969"/>
      <c r="V14" s="866"/>
      <c r="W14" s="866"/>
      <c r="X14" s="866"/>
      <c r="Y14" s="59"/>
      <c r="Z14" s="265"/>
    </row>
    <row r="15" spans="2:26">
      <c r="B15" s="970" t="s">
        <v>1424</v>
      </c>
      <c r="C15" s="866"/>
      <c r="D15" s="866"/>
      <c r="E15" s="866"/>
      <c r="F15" s="866"/>
      <c r="G15" s="59"/>
      <c r="H15" s="265"/>
      <c r="I15" s="59"/>
      <c r="J15"/>
      <c r="K15" s="867" t="s">
        <v>1410</v>
      </c>
      <c r="L15" s="866"/>
      <c r="M15" s="866"/>
      <c r="N15" s="866"/>
      <c r="O15" s="59"/>
      <c r="P15" s="59"/>
      <c r="Q15" s="265"/>
      <c r="T15" s="867" t="s">
        <v>2841</v>
      </c>
      <c r="U15" s="969"/>
      <c r="V15" s="866"/>
      <c r="W15" s="866"/>
      <c r="X15" s="866"/>
      <c r="Y15" s="59"/>
      <c r="Z15" s="265"/>
    </row>
    <row r="16" spans="2:26">
      <c r="B16" s="970" t="s">
        <v>1425</v>
      </c>
      <c r="C16" s="866"/>
      <c r="D16" s="866"/>
      <c r="E16" s="866"/>
      <c r="F16" s="866"/>
      <c r="G16" s="59"/>
      <c r="H16" s="265"/>
      <c r="I16" s="59"/>
      <c r="J16"/>
      <c r="K16" s="867" t="s">
        <v>1411</v>
      </c>
      <c r="L16" s="866"/>
      <c r="M16" s="866"/>
      <c r="N16" s="866"/>
      <c r="O16" s="59"/>
      <c r="P16" s="59"/>
      <c r="Q16" s="265"/>
      <c r="T16" s="867" t="s">
        <v>2842</v>
      </c>
      <c r="U16" s="969"/>
      <c r="V16" s="866"/>
      <c r="W16" s="866"/>
      <c r="X16" s="866"/>
      <c r="Y16" s="59"/>
      <c r="Z16" s="265"/>
    </row>
    <row r="17" spans="2:26">
      <c r="B17" s="970" t="s">
        <v>1426</v>
      </c>
      <c r="C17" s="866"/>
      <c r="D17" s="866"/>
      <c r="E17" s="866"/>
      <c r="F17" s="866"/>
      <c r="G17" s="59"/>
      <c r="H17" s="265"/>
      <c r="I17" s="59"/>
      <c r="J17"/>
      <c r="K17" s="867" t="s">
        <v>1412</v>
      </c>
      <c r="L17" s="866"/>
      <c r="M17" s="866"/>
      <c r="N17" s="866"/>
      <c r="O17" s="59"/>
      <c r="P17" s="59"/>
      <c r="Q17" s="265"/>
      <c r="T17" s="867" t="s">
        <v>2843</v>
      </c>
      <c r="U17" s="969"/>
      <c r="V17" s="866"/>
      <c r="W17" s="866"/>
      <c r="X17" s="866"/>
      <c r="Y17" s="59"/>
      <c r="Z17" s="265"/>
    </row>
    <row r="18" spans="2:26">
      <c r="B18" s="970" t="s">
        <v>1427</v>
      </c>
      <c r="C18" s="866"/>
      <c r="D18" s="866"/>
      <c r="E18" s="866"/>
      <c r="F18" s="866"/>
      <c r="G18" s="59"/>
      <c r="H18" s="265"/>
      <c r="I18" s="59"/>
      <c r="J18"/>
      <c r="K18" s="867" t="s">
        <v>1413</v>
      </c>
      <c r="L18" s="866"/>
      <c r="M18" s="866"/>
      <c r="N18" s="866"/>
      <c r="O18" s="59"/>
      <c r="P18" s="59"/>
      <c r="Q18" s="265"/>
      <c r="T18" s="867" t="s">
        <v>2844</v>
      </c>
      <c r="U18" s="969"/>
      <c r="V18" s="866"/>
      <c r="W18" s="866"/>
      <c r="X18" s="866"/>
      <c r="Y18" s="59"/>
      <c r="Z18" s="265"/>
    </row>
    <row r="19" spans="2:26">
      <c r="B19" s="970" t="s">
        <v>1428</v>
      </c>
      <c r="C19" s="866"/>
      <c r="D19" s="866"/>
      <c r="E19" s="866"/>
      <c r="F19" s="866"/>
      <c r="G19" s="59"/>
      <c r="H19" s="265"/>
      <c r="I19" s="59"/>
      <c r="J19"/>
      <c r="K19" s="867" t="s">
        <v>1414</v>
      </c>
      <c r="L19" s="866"/>
      <c r="M19" s="866"/>
      <c r="N19" s="866"/>
      <c r="O19" s="59"/>
      <c r="P19" s="59"/>
      <c r="Q19" s="265"/>
      <c r="T19" s="867" t="s">
        <v>2845</v>
      </c>
      <c r="U19" s="969"/>
      <c r="V19" s="866"/>
      <c r="W19" s="866"/>
      <c r="X19" s="866"/>
      <c r="Y19" s="59"/>
      <c r="Z19" s="265"/>
    </row>
    <row r="20" spans="2:26">
      <c r="B20" s="970" t="s">
        <v>1429</v>
      </c>
      <c r="C20" s="866"/>
      <c r="D20" s="866"/>
      <c r="E20" s="866"/>
      <c r="F20" s="866"/>
      <c r="G20" s="59"/>
      <c r="H20" s="265"/>
      <c r="I20" s="59"/>
      <c r="J20"/>
      <c r="K20" s="867" t="s">
        <v>1415</v>
      </c>
      <c r="L20" s="866"/>
      <c r="M20" s="866"/>
      <c r="N20" s="866"/>
      <c r="O20" s="59"/>
      <c r="P20" s="59"/>
      <c r="Q20" s="265"/>
      <c r="T20" s="867" t="s">
        <v>2846</v>
      </c>
      <c r="U20" s="969"/>
      <c r="V20" s="866"/>
      <c r="W20" s="866"/>
      <c r="X20" s="866"/>
      <c r="Y20" s="59"/>
      <c r="Z20" s="265"/>
    </row>
    <row r="21" spans="2:26">
      <c r="B21" s="970" t="s">
        <v>1430</v>
      </c>
      <c r="C21" s="866"/>
      <c r="D21" s="866"/>
      <c r="E21" s="866"/>
      <c r="F21" s="866"/>
      <c r="G21" s="59"/>
      <c r="H21" s="265"/>
      <c r="I21" s="59"/>
      <c r="J21"/>
      <c r="K21" s="867" t="s">
        <v>1416</v>
      </c>
      <c r="L21" s="866"/>
      <c r="M21" s="866"/>
      <c r="N21" s="866"/>
      <c r="O21" s="59"/>
      <c r="P21" s="59"/>
      <c r="Q21" s="265"/>
      <c r="T21" s="867" t="s">
        <v>2847</v>
      </c>
      <c r="U21" s="969"/>
      <c r="V21" s="866"/>
      <c r="W21" s="866"/>
      <c r="X21" s="866"/>
      <c r="Y21" s="59"/>
      <c r="Z21" s="265"/>
    </row>
    <row r="22" spans="2:26" ht="15.75" thickBot="1">
      <c r="B22" s="970" t="s">
        <v>1431</v>
      </c>
      <c r="C22" s="866"/>
      <c r="D22" s="866"/>
      <c r="E22" s="866"/>
      <c r="F22" s="866"/>
      <c r="G22" s="59"/>
      <c r="H22" s="265"/>
      <c r="I22" s="59"/>
      <c r="J22"/>
      <c r="K22" s="868"/>
      <c r="L22" s="267"/>
      <c r="M22" s="267"/>
      <c r="N22" s="267"/>
      <c r="O22" s="267"/>
      <c r="P22" s="267"/>
      <c r="Q22" s="268"/>
      <c r="T22" s="867" t="s">
        <v>2848</v>
      </c>
      <c r="U22" s="969"/>
      <c r="V22" s="866"/>
      <c r="W22" s="866"/>
      <c r="X22" s="866"/>
      <c r="Y22" s="59"/>
      <c r="Z22" s="265"/>
    </row>
    <row r="23" spans="2:26">
      <c r="B23" s="970" t="s">
        <v>1432</v>
      </c>
      <c r="C23" s="866"/>
      <c r="D23" s="866"/>
      <c r="E23" s="866"/>
      <c r="F23" s="866"/>
      <c r="G23" s="59"/>
      <c r="H23" s="265"/>
      <c r="I23" s="59"/>
      <c r="J23"/>
      <c r="K23"/>
      <c r="T23" s="867" t="s">
        <v>2849</v>
      </c>
      <c r="U23" s="969"/>
      <c r="V23" s="866"/>
      <c r="W23" s="866"/>
      <c r="X23" s="866"/>
      <c r="Y23" s="59"/>
      <c r="Z23" s="265"/>
    </row>
    <row r="24" spans="2:26">
      <c r="B24" s="970" t="s">
        <v>1433</v>
      </c>
      <c r="C24" s="866"/>
      <c r="D24" s="866"/>
      <c r="E24" s="866"/>
      <c r="F24" s="866"/>
      <c r="G24" s="59"/>
      <c r="H24" s="265"/>
      <c r="I24" s="59"/>
      <c r="J24"/>
      <c r="K24"/>
      <c r="T24" s="867" t="s">
        <v>2850</v>
      </c>
      <c r="U24" s="969"/>
      <c r="V24" s="866"/>
      <c r="W24" s="866"/>
      <c r="X24" s="866"/>
      <c r="Y24" s="59"/>
      <c r="Z24" s="265"/>
    </row>
    <row r="25" spans="2:26">
      <c r="B25" s="970" t="s">
        <v>1434</v>
      </c>
      <c r="C25" s="866"/>
      <c r="D25" s="866"/>
      <c r="E25" s="866"/>
      <c r="F25" s="866"/>
      <c r="G25" s="59"/>
      <c r="H25" s="265"/>
      <c r="I25" s="59"/>
      <c r="J25"/>
      <c r="K25"/>
      <c r="T25" s="867" t="s">
        <v>2851</v>
      </c>
      <c r="U25" s="969"/>
      <c r="V25" s="866"/>
      <c r="W25" s="866"/>
      <c r="X25" s="866"/>
      <c r="Y25" s="59"/>
      <c r="Z25" s="265"/>
    </row>
    <row r="26" spans="2:26" ht="15.75" thickBot="1">
      <c r="B26" s="970" t="s">
        <v>1435</v>
      </c>
      <c r="C26" s="866"/>
      <c r="D26" s="866"/>
      <c r="E26" s="866"/>
      <c r="F26" s="866"/>
      <c r="G26" s="59"/>
      <c r="H26" s="265"/>
      <c r="I26" s="868"/>
      <c r="J26" s="267"/>
      <c r="K26" s="267"/>
      <c r="L26" s="267"/>
      <c r="M26" s="267"/>
      <c r="N26" s="267"/>
      <c r="O26" s="267"/>
      <c r="P26" s="267"/>
      <c r="Q26" s="267"/>
      <c r="T26" s="867" t="s">
        <v>2852</v>
      </c>
      <c r="U26" s="969"/>
      <c r="V26" s="866"/>
      <c r="W26" s="866"/>
      <c r="X26" s="866"/>
      <c r="Y26" s="59"/>
      <c r="Z26" s="265"/>
    </row>
    <row r="27" spans="2:26">
      <c r="B27" s="970" t="s">
        <v>1436</v>
      </c>
      <c r="C27" s="866"/>
      <c r="D27" s="866"/>
      <c r="E27" s="866"/>
      <c r="F27" s="866"/>
      <c r="G27" s="59"/>
      <c r="H27" s="59"/>
      <c r="I27" s="59"/>
      <c r="K27"/>
      <c r="Q27" s="262"/>
      <c r="T27" s="867" t="s">
        <v>2853</v>
      </c>
      <c r="U27" s="969"/>
      <c r="V27" s="866"/>
      <c r="W27" s="866"/>
      <c r="X27" s="866"/>
      <c r="Y27" s="59"/>
      <c r="Z27" s="265"/>
    </row>
    <row r="28" spans="2:26" ht="18.75">
      <c r="B28" s="970" t="s">
        <v>1437</v>
      </c>
      <c r="C28" s="866"/>
      <c r="D28" s="866"/>
      <c r="E28" s="866"/>
      <c r="F28" s="866"/>
      <c r="G28" s="59"/>
      <c r="H28" s="59"/>
      <c r="I28" s="59"/>
      <c r="K28" s="971" t="s">
        <v>2170</v>
      </c>
      <c r="L28" s="969"/>
      <c r="M28" s="866"/>
      <c r="N28" s="866"/>
      <c r="O28" s="866"/>
      <c r="P28" s="59"/>
      <c r="Q28" s="265"/>
      <c r="T28" s="867" t="s">
        <v>2854</v>
      </c>
      <c r="U28" s="969"/>
      <c r="V28" s="866"/>
      <c r="W28" s="866"/>
      <c r="X28" s="866"/>
      <c r="Y28" s="59"/>
      <c r="Z28" s="265"/>
    </row>
    <row r="29" spans="2:26">
      <c r="B29" s="970" t="s">
        <v>1438</v>
      </c>
      <c r="C29" s="866"/>
      <c r="D29" s="866"/>
      <c r="E29" s="866"/>
      <c r="F29" s="866"/>
      <c r="G29" s="59"/>
      <c r="H29" s="59"/>
      <c r="I29" s="59"/>
      <c r="K29" s="969" t="s">
        <v>2171</v>
      </c>
      <c r="L29" s="969"/>
      <c r="M29" s="866"/>
      <c r="N29" s="866"/>
      <c r="O29" s="866"/>
      <c r="P29" s="59"/>
      <c r="Q29" s="265"/>
      <c r="T29" s="867" t="s">
        <v>2855</v>
      </c>
      <c r="U29" s="969"/>
      <c r="V29" s="866"/>
      <c r="W29" s="866"/>
      <c r="X29" s="866"/>
      <c r="Y29" s="59"/>
      <c r="Z29" s="265"/>
    </row>
    <row r="30" spans="2:26">
      <c r="B30" s="970" t="s">
        <v>1439</v>
      </c>
      <c r="C30" s="866"/>
      <c r="D30" s="866"/>
      <c r="E30" s="866"/>
      <c r="F30" s="866"/>
      <c r="G30" s="59"/>
      <c r="H30" s="59"/>
      <c r="I30" s="59"/>
      <c r="K30" s="969" t="s">
        <v>2172</v>
      </c>
      <c r="L30" s="969"/>
      <c r="M30" s="866"/>
      <c r="N30" s="866"/>
      <c r="O30" s="866"/>
      <c r="P30" s="59"/>
      <c r="Q30" s="265"/>
      <c r="T30" s="867" t="s">
        <v>2856</v>
      </c>
      <c r="U30" s="969"/>
      <c r="V30" s="866"/>
      <c r="W30" s="866"/>
      <c r="X30" s="866"/>
      <c r="Y30" s="59"/>
      <c r="Z30" s="265"/>
    </row>
    <row r="31" spans="2:26">
      <c r="B31" s="970" t="s">
        <v>1440</v>
      </c>
      <c r="C31" s="866"/>
      <c r="D31" s="866"/>
      <c r="E31" s="866"/>
      <c r="F31" s="866"/>
      <c r="G31" s="59"/>
      <c r="H31" s="59"/>
      <c r="I31" s="59"/>
      <c r="K31" s="969" t="s">
        <v>2173</v>
      </c>
      <c r="L31" s="969"/>
      <c r="M31" s="866"/>
      <c r="N31" s="866"/>
      <c r="O31" s="866"/>
      <c r="P31" s="59"/>
      <c r="Q31" s="265"/>
      <c r="T31" s="867" t="s">
        <v>2857</v>
      </c>
      <c r="U31" s="969"/>
      <c r="V31" s="866"/>
      <c r="W31" s="866"/>
      <c r="X31" s="866"/>
      <c r="Y31" s="59"/>
      <c r="Z31" s="265"/>
    </row>
    <row r="32" spans="2:26">
      <c r="B32" s="970" t="s">
        <v>1441</v>
      </c>
      <c r="C32" s="866"/>
      <c r="D32" s="866"/>
      <c r="E32" s="866"/>
      <c r="F32" s="866"/>
      <c r="G32" s="59"/>
      <c r="H32" s="59"/>
      <c r="I32" s="59"/>
      <c r="K32" s="969" t="s">
        <v>2174</v>
      </c>
      <c r="L32" s="969"/>
      <c r="M32" s="866"/>
      <c r="N32" s="866"/>
      <c r="O32" s="866"/>
      <c r="P32" s="59"/>
      <c r="Q32" s="265"/>
      <c r="T32" s="867" t="s">
        <v>2858</v>
      </c>
      <c r="U32" s="969"/>
      <c r="V32" s="866"/>
      <c r="W32" s="866"/>
      <c r="X32" s="866"/>
      <c r="Y32" s="59"/>
      <c r="Z32" s="265"/>
    </row>
    <row r="33" spans="2:26">
      <c r="B33" s="970" t="s">
        <v>1442</v>
      </c>
      <c r="C33" s="866"/>
      <c r="D33" s="866"/>
      <c r="E33" s="866"/>
      <c r="F33" s="866"/>
      <c r="G33" s="59"/>
      <c r="H33" s="59"/>
      <c r="I33" s="59"/>
      <c r="K33" s="969" t="s">
        <v>2175</v>
      </c>
      <c r="L33" s="969"/>
      <c r="M33" s="866"/>
      <c r="N33" s="866"/>
      <c r="O33" s="866"/>
      <c r="P33" s="59"/>
      <c r="Q33" s="265"/>
      <c r="T33" s="867" t="s">
        <v>2859</v>
      </c>
      <c r="U33" s="969"/>
      <c r="V33" s="866"/>
      <c r="W33" s="866"/>
      <c r="X33" s="866"/>
      <c r="Y33" s="59"/>
      <c r="Z33" s="265"/>
    </row>
    <row r="34" spans="2:26">
      <c r="B34" s="970" t="s">
        <v>1443</v>
      </c>
      <c r="C34" s="866"/>
      <c r="D34" s="866"/>
      <c r="E34" s="866"/>
      <c r="F34" s="866"/>
      <c r="G34" s="59"/>
      <c r="H34" s="59"/>
      <c r="I34" s="59"/>
      <c r="K34" s="969" t="s">
        <v>2176</v>
      </c>
      <c r="L34" s="969"/>
      <c r="M34" s="866"/>
      <c r="N34" s="866"/>
      <c r="O34" s="866"/>
      <c r="P34" s="59"/>
      <c r="Q34" s="265"/>
      <c r="T34" s="867" t="s">
        <v>2860</v>
      </c>
      <c r="U34" s="969"/>
      <c r="V34" s="866"/>
      <c r="W34" s="866"/>
      <c r="X34" s="866"/>
      <c r="Y34" s="59"/>
      <c r="Z34" s="265"/>
    </row>
    <row r="35" spans="2:26">
      <c r="B35" s="970" t="s">
        <v>1444</v>
      </c>
      <c r="C35" s="866"/>
      <c r="D35" s="866"/>
      <c r="E35" s="866"/>
      <c r="F35" s="866"/>
      <c r="G35" s="59"/>
      <c r="H35" s="59"/>
      <c r="I35" s="59"/>
      <c r="K35" s="969" t="s">
        <v>2177</v>
      </c>
      <c r="L35" s="969"/>
      <c r="M35" s="866"/>
      <c r="N35" s="866"/>
      <c r="O35" s="866"/>
      <c r="P35" s="59"/>
      <c r="Q35" s="265"/>
      <c r="T35" s="867" t="s">
        <v>2861</v>
      </c>
      <c r="U35" s="969"/>
      <c r="V35" s="866"/>
      <c r="W35" s="866"/>
      <c r="X35" s="866"/>
      <c r="Y35" s="59"/>
      <c r="Z35" s="265"/>
    </row>
    <row r="36" spans="2:26">
      <c r="B36" s="970" t="s">
        <v>1445</v>
      </c>
      <c r="C36" s="866"/>
      <c r="D36" s="866"/>
      <c r="E36" s="866"/>
      <c r="F36" s="866"/>
      <c r="G36" s="59"/>
      <c r="H36" s="59"/>
      <c r="I36" s="59"/>
      <c r="K36" s="969" t="s">
        <v>2178</v>
      </c>
      <c r="L36" s="969"/>
      <c r="M36" s="866"/>
      <c r="N36" s="866"/>
      <c r="O36" s="866"/>
      <c r="P36" s="59"/>
      <c r="Q36" s="265"/>
      <c r="T36" s="867" t="s">
        <v>2862</v>
      </c>
      <c r="U36" s="969"/>
      <c r="V36" s="866"/>
      <c r="W36" s="866"/>
      <c r="X36" s="866"/>
      <c r="Y36" s="59"/>
      <c r="Z36" s="265"/>
    </row>
    <row r="37" spans="2:26">
      <c r="B37" s="970" t="s">
        <v>1446</v>
      </c>
      <c r="C37" s="866"/>
      <c r="D37" s="866"/>
      <c r="E37" s="866"/>
      <c r="F37" s="866"/>
      <c r="G37" s="59"/>
      <c r="H37" s="59"/>
      <c r="I37" s="59"/>
      <c r="K37" s="969" t="s">
        <v>2179</v>
      </c>
      <c r="L37" s="969"/>
      <c r="M37" s="866"/>
      <c r="N37" s="866"/>
      <c r="O37" s="866"/>
      <c r="P37" s="59"/>
      <c r="Q37" s="265"/>
      <c r="T37" s="867" t="s">
        <v>2863</v>
      </c>
      <c r="U37" s="969"/>
      <c r="V37" s="866"/>
      <c r="W37" s="866"/>
      <c r="X37" s="866"/>
      <c r="Y37" s="59"/>
      <c r="Z37" s="265"/>
    </row>
    <row r="38" spans="2:26">
      <c r="B38" s="970" t="s">
        <v>1447</v>
      </c>
      <c r="C38" s="866"/>
      <c r="D38" s="866"/>
      <c r="E38" s="866"/>
      <c r="F38" s="866"/>
      <c r="G38" s="59"/>
      <c r="H38" s="59"/>
      <c r="I38" s="59"/>
      <c r="K38" s="969" t="s">
        <v>2180</v>
      </c>
      <c r="L38" s="969"/>
      <c r="M38" s="866"/>
      <c r="N38" s="866"/>
      <c r="O38" s="866"/>
      <c r="P38" s="59"/>
      <c r="Q38" s="265"/>
      <c r="T38" s="867" t="s">
        <v>2864</v>
      </c>
      <c r="U38" s="969"/>
      <c r="V38" s="866"/>
      <c r="W38" s="866"/>
      <c r="X38" s="866"/>
      <c r="Y38" s="59"/>
      <c r="Z38" s="265"/>
    </row>
    <row r="39" spans="2:26">
      <c r="B39" s="970" t="s">
        <v>1448</v>
      </c>
      <c r="C39" s="866"/>
      <c r="D39" s="866"/>
      <c r="E39" s="866"/>
      <c r="F39" s="866"/>
      <c r="G39" s="59"/>
      <c r="H39" s="59"/>
      <c r="I39" s="59"/>
      <c r="K39" s="969" t="s">
        <v>2181</v>
      </c>
      <c r="L39" s="969"/>
      <c r="M39" s="866"/>
      <c r="N39" s="866"/>
      <c r="O39" s="866"/>
      <c r="P39" s="59"/>
      <c r="Q39" s="265"/>
      <c r="T39" s="867" t="s">
        <v>2865</v>
      </c>
      <c r="U39" s="969"/>
      <c r="V39" s="866"/>
      <c r="W39" s="866"/>
      <c r="X39" s="866"/>
      <c r="Y39" s="59"/>
      <c r="Z39" s="265"/>
    </row>
    <row r="40" spans="2:26">
      <c r="B40" s="970" t="s">
        <v>1449</v>
      </c>
      <c r="C40" s="866"/>
      <c r="D40" s="866"/>
      <c r="E40" s="866"/>
      <c r="F40" s="866"/>
      <c r="G40" s="59"/>
      <c r="H40" s="59"/>
      <c r="I40" s="59"/>
      <c r="K40" s="969" t="s">
        <v>2182</v>
      </c>
      <c r="L40" s="969"/>
      <c r="M40" s="866"/>
      <c r="N40" s="866"/>
      <c r="O40" s="866"/>
      <c r="P40" s="59"/>
      <c r="Q40" s="265"/>
      <c r="T40" s="867" t="s">
        <v>2866</v>
      </c>
      <c r="U40" s="969"/>
      <c r="V40" s="866"/>
      <c r="W40" s="866"/>
      <c r="X40" s="866"/>
      <c r="Y40" s="59"/>
      <c r="Z40" s="265"/>
    </row>
    <row r="41" spans="2:26">
      <c r="B41" s="970" t="s">
        <v>1450</v>
      </c>
      <c r="C41" s="866"/>
      <c r="D41" s="866"/>
      <c r="E41" s="866"/>
      <c r="F41" s="866"/>
      <c r="G41" s="59"/>
      <c r="H41" s="59"/>
      <c r="I41" s="59"/>
      <c r="K41" s="969" t="s">
        <v>2183</v>
      </c>
      <c r="L41" s="969"/>
      <c r="M41" s="866"/>
      <c r="N41" s="866"/>
      <c r="O41" s="866"/>
      <c r="P41" s="59"/>
      <c r="Q41" s="265"/>
      <c r="T41" s="867" t="s">
        <v>2867</v>
      </c>
      <c r="U41" s="969"/>
      <c r="V41" s="866"/>
      <c r="W41" s="866"/>
      <c r="X41" s="866"/>
      <c r="Y41" s="59"/>
      <c r="Z41" s="265"/>
    </row>
    <row r="42" spans="2:26">
      <c r="B42" s="970" t="s">
        <v>1451</v>
      </c>
      <c r="C42" s="866"/>
      <c r="D42" s="866"/>
      <c r="E42" s="866"/>
      <c r="F42" s="866"/>
      <c r="G42" s="59"/>
      <c r="H42" s="59"/>
      <c r="I42" s="59"/>
      <c r="K42" s="969" t="s">
        <v>2184</v>
      </c>
      <c r="L42" s="969"/>
      <c r="M42" s="866"/>
      <c r="N42" s="866"/>
      <c r="O42" s="866"/>
      <c r="P42" s="59"/>
      <c r="Q42" s="265"/>
      <c r="T42" s="867" t="s">
        <v>2868</v>
      </c>
      <c r="U42" s="969"/>
      <c r="V42" s="866"/>
      <c r="W42" s="866"/>
      <c r="X42" s="866"/>
      <c r="Y42" s="59"/>
      <c r="Z42" s="265"/>
    </row>
    <row r="43" spans="2:26">
      <c r="B43" s="970" t="s">
        <v>1452</v>
      </c>
      <c r="C43" s="866"/>
      <c r="D43" s="866"/>
      <c r="E43" s="866"/>
      <c r="F43" s="866"/>
      <c r="G43" s="59"/>
      <c r="H43" s="59"/>
      <c r="I43" s="59"/>
      <c r="K43" s="969" t="s">
        <v>2185</v>
      </c>
      <c r="L43" s="969"/>
      <c r="M43" s="866"/>
      <c r="N43" s="866"/>
      <c r="O43" s="866"/>
      <c r="P43" s="59"/>
      <c r="Q43" s="265"/>
      <c r="T43" s="867" t="s">
        <v>2869</v>
      </c>
      <c r="U43" s="969"/>
      <c r="V43" s="866"/>
      <c r="W43" s="866"/>
      <c r="X43" s="866"/>
      <c r="Y43" s="59"/>
      <c r="Z43" s="265"/>
    </row>
    <row r="44" spans="2:26">
      <c r="B44" s="970" t="s">
        <v>1453</v>
      </c>
      <c r="C44" s="866"/>
      <c r="D44" s="866"/>
      <c r="E44" s="866"/>
      <c r="F44" s="866"/>
      <c r="G44" s="59"/>
      <c r="H44" s="59"/>
      <c r="I44" s="59"/>
      <c r="K44" s="969" t="s">
        <v>2186</v>
      </c>
      <c r="L44" s="969"/>
      <c r="M44" s="866"/>
      <c r="N44" s="866"/>
      <c r="O44" s="866"/>
      <c r="P44" s="59"/>
      <c r="Q44" s="265"/>
      <c r="T44" s="867" t="s">
        <v>2870</v>
      </c>
      <c r="U44" s="969"/>
      <c r="V44" s="866"/>
      <c r="W44" s="866"/>
      <c r="X44" s="866"/>
      <c r="Y44" s="59"/>
      <c r="Z44" s="265"/>
    </row>
    <row r="45" spans="2:26">
      <c r="B45" s="970" t="s">
        <v>1454</v>
      </c>
      <c r="C45" s="866"/>
      <c r="D45" s="866"/>
      <c r="E45" s="866"/>
      <c r="F45" s="866"/>
      <c r="G45" s="59"/>
      <c r="H45" s="59"/>
      <c r="I45" s="59"/>
      <c r="K45" s="969" t="s">
        <v>2187</v>
      </c>
      <c r="L45" s="969"/>
      <c r="M45" s="866"/>
      <c r="N45" s="866"/>
      <c r="O45" s="866"/>
      <c r="P45" s="59"/>
      <c r="Q45" s="265"/>
      <c r="T45" s="867" t="s">
        <v>2871</v>
      </c>
      <c r="U45" s="969"/>
      <c r="V45" s="866"/>
      <c r="W45" s="866"/>
      <c r="X45" s="866"/>
      <c r="Y45" s="59"/>
      <c r="Z45" s="265"/>
    </row>
    <row r="46" spans="2:26">
      <c r="B46" s="970" t="s">
        <v>1455</v>
      </c>
      <c r="C46" s="866"/>
      <c r="D46" s="866"/>
      <c r="E46" s="866"/>
      <c r="F46" s="866"/>
      <c r="G46" s="59"/>
      <c r="H46" s="59"/>
      <c r="I46" s="59"/>
      <c r="K46" s="969" t="s">
        <v>2188</v>
      </c>
      <c r="L46" s="969"/>
      <c r="M46" s="866"/>
      <c r="N46" s="866"/>
      <c r="O46" s="866"/>
      <c r="P46" s="59"/>
      <c r="Q46" s="265"/>
      <c r="T46" s="867" t="s">
        <v>2872</v>
      </c>
      <c r="U46" s="969"/>
      <c r="V46" s="866"/>
      <c r="W46" s="866"/>
      <c r="X46" s="866"/>
      <c r="Y46" s="59"/>
      <c r="Z46" s="265"/>
    </row>
    <row r="47" spans="2:26">
      <c r="B47" s="970" t="s">
        <v>1456</v>
      </c>
      <c r="C47" s="866"/>
      <c r="D47" s="866"/>
      <c r="E47" s="866"/>
      <c r="F47" s="866"/>
      <c r="G47" s="59"/>
      <c r="H47" s="59"/>
      <c r="I47" s="59"/>
      <c r="K47" s="969" t="s">
        <v>2189</v>
      </c>
      <c r="L47" s="969"/>
      <c r="M47" s="866"/>
      <c r="N47" s="866"/>
      <c r="O47" s="866"/>
      <c r="P47" s="59"/>
      <c r="Q47" s="265"/>
      <c r="T47" s="867" t="s">
        <v>2873</v>
      </c>
      <c r="U47" s="969"/>
      <c r="V47" s="866"/>
      <c r="W47" s="866"/>
      <c r="X47" s="866"/>
      <c r="Y47" s="59"/>
      <c r="Z47" s="265"/>
    </row>
    <row r="48" spans="2:26">
      <c r="B48" s="970" t="s">
        <v>1457</v>
      </c>
      <c r="C48" s="866"/>
      <c r="D48" s="866"/>
      <c r="E48" s="866"/>
      <c r="F48" s="866"/>
      <c r="G48" s="59"/>
      <c r="H48" s="59"/>
      <c r="I48" s="59"/>
      <c r="K48" s="969" t="s">
        <v>2190</v>
      </c>
      <c r="L48" s="969"/>
      <c r="M48" s="866"/>
      <c r="N48" s="866"/>
      <c r="O48" s="866"/>
      <c r="P48" s="59"/>
      <c r="Q48" s="265"/>
      <c r="T48" s="867" t="s">
        <v>2874</v>
      </c>
      <c r="U48" s="969"/>
      <c r="V48" s="866"/>
      <c r="W48" s="866"/>
      <c r="X48" s="866"/>
      <c r="Y48" s="59"/>
      <c r="Z48" s="265"/>
    </row>
    <row r="49" spans="2:26">
      <c r="B49" s="970" t="s">
        <v>1458</v>
      </c>
      <c r="C49" s="866"/>
      <c r="D49" s="866"/>
      <c r="E49" s="866"/>
      <c r="F49" s="866"/>
      <c r="G49" s="59"/>
      <c r="H49" s="59"/>
      <c r="I49" s="59"/>
      <c r="K49" s="969" t="s">
        <v>2191</v>
      </c>
      <c r="L49" s="969"/>
      <c r="M49" s="866"/>
      <c r="N49" s="866"/>
      <c r="O49" s="866"/>
      <c r="P49" s="59"/>
      <c r="Q49" s="265"/>
      <c r="T49" s="867" t="s">
        <v>2875</v>
      </c>
      <c r="U49" s="969"/>
      <c r="V49" s="866"/>
      <c r="W49" s="866"/>
      <c r="X49" s="866"/>
      <c r="Y49" s="59"/>
      <c r="Z49" s="265"/>
    </row>
    <row r="50" spans="2:26">
      <c r="B50" s="970" t="s">
        <v>1459</v>
      </c>
      <c r="C50" s="866"/>
      <c r="D50" s="866"/>
      <c r="E50" s="866"/>
      <c r="F50" s="866"/>
      <c r="G50" s="59"/>
      <c r="H50" s="59"/>
      <c r="I50" s="59"/>
      <c r="K50" s="969" t="s">
        <v>2192</v>
      </c>
      <c r="L50" s="969"/>
      <c r="M50" s="866"/>
      <c r="N50" s="866"/>
      <c r="O50" s="866"/>
      <c r="P50" s="59"/>
      <c r="Q50" s="265"/>
      <c r="T50" s="867" t="s">
        <v>2876</v>
      </c>
      <c r="U50" s="969"/>
      <c r="V50" s="866"/>
      <c r="W50" s="866"/>
      <c r="X50" s="866"/>
      <c r="Y50" s="59"/>
      <c r="Z50" s="265"/>
    </row>
    <row r="51" spans="2:26">
      <c r="B51" s="970" t="s">
        <v>1460</v>
      </c>
      <c r="C51" s="866"/>
      <c r="D51" s="866"/>
      <c r="E51" s="866"/>
      <c r="F51" s="866"/>
      <c r="G51" s="59"/>
      <c r="H51" s="59"/>
      <c r="I51" s="59"/>
      <c r="K51" s="969" t="s">
        <v>2193</v>
      </c>
      <c r="L51" s="969"/>
      <c r="M51" s="866"/>
      <c r="N51" s="866"/>
      <c r="O51" s="866"/>
      <c r="P51" s="59"/>
      <c r="Q51" s="265"/>
      <c r="T51" s="867" t="s">
        <v>2877</v>
      </c>
      <c r="U51" s="969"/>
      <c r="V51" s="866"/>
      <c r="W51" s="866"/>
      <c r="X51" s="866"/>
      <c r="Y51" s="59"/>
      <c r="Z51" s="265"/>
    </row>
    <row r="52" spans="2:26">
      <c r="B52" s="970" t="s">
        <v>1461</v>
      </c>
      <c r="C52" s="866"/>
      <c r="D52" s="866"/>
      <c r="E52" s="866"/>
      <c r="F52" s="866"/>
      <c r="G52" s="59"/>
      <c r="H52" s="59"/>
      <c r="I52" s="59"/>
      <c r="K52" s="969" t="s">
        <v>2194</v>
      </c>
      <c r="L52" s="969"/>
      <c r="M52" s="866"/>
      <c r="N52" s="866"/>
      <c r="O52" s="866"/>
      <c r="P52" s="59"/>
      <c r="Q52" s="265"/>
      <c r="T52" s="867" t="s">
        <v>2878</v>
      </c>
      <c r="U52" s="969"/>
      <c r="V52" s="866"/>
      <c r="W52" s="866"/>
      <c r="X52" s="866"/>
      <c r="Y52" s="59"/>
      <c r="Z52" s="265"/>
    </row>
    <row r="53" spans="2:26">
      <c r="B53" s="970" t="s">
        <v>1462</v>
      </c>
      <c r="C53" s="866"/>
      <c r="D53" s="866"/>
      <c r="E53" s="866"/>
      <c r="F53" s="866"/>
      <c r="G53" s="59"/>
      <c r="H53" s="59"/>
      <c r="I53" s="59"/>
      <c r="K53" s="969" t="s">
        <v>2195</v>
      </c>
      <c r="L53" s="969"/>
      <c r="M53" s="866"/>
      <c r="N53" s="866"/>
      <c r="O53" s="866"/>
      <c r="P53" s="59"/>
      <c r="Q53" s="265"/>
      <c r="T53" s="867" t="s">
        <v>2879</v>
      </c>
      <c r="U53" s="969"/>
      <c r="V53" s="866"/>
      <c r="W53" s="866"/>
      <c r="X53" s="866"/>
      <c r="Y53" s="59"/>
      <c r="Z53" s="265"/>
    </row>
    <row r="54" spans="2:26">
      <c r="B54" s="970" t="s">
        <v>1463</v>
      </c>
      <c r="C54" s="866"/>
      <c r="D54" s="866"/>
      <c r="E54" s="866"/>
      <c r="F54" s="866"/>
      <c r="G54" s="59"/>
      <c r="H54" s="59"/>
      <c r="I54" s="59"/>
      <c r="K54" s="969" t="s">
        <v>2196</v>
      </c>
      <c r="L54" s="969"/>
      <c r="M54" s="866"/>
      <c r="N54" s="866"/>
      <c r="O54" s="866"/>
      <c r="P54" s="59"/>
      <c r="Q54" s="265"/>
      <c r="T54" s="867" t="s">
        <v>2880</v>
      </c>
      <c r="U54" s="969"/>
      <c r="V54" s="866"/>
      <c r="W54" s="866"/>
      <c r="X54" s="866"/>
      <c r="Y54" s="59"/>
      <c r="Z54" s="265"/>
    </row>
    <row r="55" spans="2:26">
      <c r="B55" s="970" t="s">
        <v>1464</v>
      </c>
      <c r="C55" s="866"/>
      <c r="D55" s="866"/>
      <c r="E55" s="866"/>
      <c r="F55" s="866"/>
      <c r="G55" s="59"/>
      <c r="H55" s="59"/>
      <c r="I55" s="59"/>
      <c r="K55" s="969" t="s">
        <v>2197</v>
      </c>
      <c r="L55" s="969"/>
      <c r="M55" s="866"/>
      <c r="N55" s="866"/>
      <c r="O55" s="866"/>
      <c r="P55" s="59"/>
      <c r="Q55" s="265"/>
      <c r="T55" s="867" t="s">
        <v>2881</v>
      </c>
      <c r="U55" s="969"/>
      <c r="V55" s="866"/>
      <c r="W55" s="866"/>
      <c r="X55" s="866"/>
      <c r="Y55" s="59"/>
      <c r="Z55" s="265"/>
    </row>
    <row r="56" spans="2:26" ht="18.75">
      <c r="B56" s="865" t="s">
        <v>1465</v>
      </c>
      <c r="C56" s="866"/>
      <c r="D56" s="866"/>
      <c r="E56" s="866"/>
      <c r="F56" s="866"/>
      <c r="G56" s="59"/>
      <c r="H56" s="59"/>
      <c r="I56" s="59"/>
      <c r="K56" s="969" t="s">
        <v>2198</v>
      </c>
      <c r="L56" s="969"/>
      <c r="M56" s="866"/>
      <c r="N56" s="866"/>
      <c r="O56" s="866"/>
      <c r="P56" s="59"/>
      <c r="Q56" s="265"/>
      <c r="T56" s="867" t="s">
        <v>2882</v>
      </c>
      <c r="U56" s="969"/>
      <c r="V56" s="866"/>
      <c r="W56" s="866"/>
      <c r="X56" s="866"/>
      <c r="Y56" s="59"/>
      <c r="Z56" s="265"/>
    </row>
    <row r="57" spans="2:26">
      <c r="B57" s="970" t="s">
        <v>1466</v>
      </c>
      <c r="C57" s="969"/>
      <c r="D57" s="866"/>
      <c r="E57" s="866"/>
      <c r="F57" s="866"/>
      <c r="G57" s="59"/>
      <c r="H57" s="59"/>
      <c r="I57" s="59"/>
      <c r="K57" s="969" t="s">
        <v>2199</v>
      </c>
      <c r="L57" s="969"/>
      <c r="M57" s="866"/>
      <c r="N57" s="866"/>
      <c r="O57" s="866"/>
      <c r="P57" s="59"/>
      <c r="Q57" s="265"/>
      <c r="T57" s="867" t="s">
        <v>2883</v>
      </c>
      <c r="U57" s="969"/>
      <c r="V57" s="866"/>
      <c r="W57" s="866"/>
      <c r="X57" s="866"/>
      <c r="Y57" s="59"/>
      <c r="Z57" s="265"/>
    </row>
    <row r="58" spans="2:26">
      <c r="B58" s="970" t="s">
        <v>1467</v>
      </c>
      <c r="C58" s="969"/>
      <c r="D58" s="866"/>
      <c r="E58" s="866"/>
      <c r="F58" s="866"/>
      <c r="G58" s="59"/>
      <c r="H58" s="59"/>
      <c r="I58" s="59"/>
      <c r="K58" s="969" t="s">
        <v>2200</v>
      </c>
      <c r="L58" s="969"/>
      <c r="M58" s="866"/>
      <c r="N58" s="866"/>
      <c r="O58" s="866"/>
      <c r="P58" s="59"/>
      <c r="Q58" s="265"/>
      <c r="T58" s="867" t="s">
        <v>2884</v>
      </c>
      <c r="U58" s="969"/>
      <c r="V58" s="866"/>
      <c r="W58" s="866"/>
      <c r="X58" s="866"/>
      <c r="Y58" s="59"/>
      <c r="Z58" s="265"/>
    </row>
    <row r="59" spans="2:26">
      <c r="B59" s="970" t="s">
        <v>1468</v>
      </c>
      <c r="C59" s="969"/>
      <c r="D59" s="866"/>
      <c r="E59" s="866"/>
      <c r="F59" s="866"/>
      <c r="G59" s="59"/>
      <c r="H59" s="59"/>
      <c r="I59" s="59"/>
      <c r="K59" s="969" t="s">
        <v>2201</v>
      </c>
      <c r="L59" s="969"/>
      <c r="M59" s="866"/>
      <c r="N59" s="866"/>
      <c r="O59" s="866"/>
      <c r="P59" s="59"/>
      <c r="Q59" s="265"/>
      <c r="T59" s="867" t="s">
        <v>2885</v>
      </c>
      <c r="U59" s="969"/>
      <c r="V59" s="866"/>
      <c r="W59" s="866"/>
      <c r="X59" s="866"/>
      <c r="Y59" s="59"/>
      <c r="Z59" s="265"/>
    </row>
    <row r="60" spans="2:26">
      <c r="B60" s="970" t="s">
        <v>1469</v>
      </c>
      <c r="C60" s="969"/>
      <c r="D60" s="866"/>
      <c r="E60" s="866"/>
      <c r="F60" s="866"/>
      <c r="G60" s="59"/>
      <c r="H60" s="59"/>
      <c r="I60" s="59"/>
      <c r="K60" s="969" t="s">
        <v>2202</v>
      </c>
      <c r="L60" s="969"/>
      <c r="M60" s="866"/>
      <c r="N60" s="866"/>
      <c r="O60" s="866"/>
      <c r="P60" s="59"/>
      <c r="Q60" s="265"/>
      <c r="T60" s="867" t="s">
        <v>2886</v>
      </c>
      <c r="U60" s="969"/>
      <c r="V60" s="866"/>
      <c r="W60" s="866"/>
      <c r="X60" s="866"/>
      <c r="Y60" s="59"/>
      <c r="Z60" s="265"/>
    </row>
    <row r="61" spans="2:26">
      <c r="B61" s="970" t="s">
        <v>1470</v>
      </c>
      <c r="C61" s="969"/>
      <c r="D61" s="866"/>
      <c r="E61" s="866"/>
      <c r="F61" s="866"/>
      <c r="G61" s="59"/>
      <c r="H61" s="59"/>
      <c r="I61" s="59"/>
      <c r="K61" s="969" t="s">
        <v>2203</v>
      </c>
      <c r="L61" s="969"/>
      <c r="M61" s="866"/>
      <c r="N61" s="866"/>
      <c r="O61" s="866"/>
      <c r="P61" s="59"/>
      <c r="Q61" s="265"/>
      <c r="T61" s="867" t="s">
        <v>2887</v>
      </c>
      <c r="U61" s="969"/>
      <c r="V61" s="866"/>
      <c r="W61" s="866"/>
      <c r="X61" s="866"/>
      <c r="Y61" s="59"/>
      <c r="Z61" s="265"/>
    </row>
    <row r="62" spans="2:26">
      <c r="B62" s="970" t="s">
        <v>1471</v>
      </c>
      <c r="C62" s="969"/>
      <c r="D62" s="866"/>
      <c r="E62" s="866"/>
      <c r="F62" s="866"/>
      <c r="G62" s="59"/>
      <c r="H62" s="59"/>
      <c r="I62" s="59"/>
      <c r="K62" s="969" t="s">
        <v>2204</v>
      </c>
      <c r="L62" s="969"/>
      <c r="M62" s="866"/>
      <c r="N62" s="866"/>
      <c r="O62" s="866"/>
      <c r="P62" s="59"/>
      <c r="Q62" s="265"/>
      <c r="T62" s="867" t="s">
        <v>2888</v>
      </c>
      <c r="U62" s="969"/>
      <c r="V62" s="866"/>
      <c r="W62" s="866"/>
      <c r="X62" s="866"/>
      <c r="Y62" s="59"/>
      <c r="Z62" s="265"/>
    </row>
    <row r="63" spans="2:26">
      <c r="B63" s="970" t="s">
        <v>1472</v>
      </c>
      <c r="C63" s="969"/>
      <c r="D63" s="866"/>
      <c r="E63" s="866"/>
      <c r="F63" s="866"/>
      <c r="G63" s="59"/>
      <c r="H63" s="59"/>
      <c r="I63" s="59"/>
      <c r="K63" s="969" t="s">
        <v>2205</v>
      </c>
      <c r="L63" s="969"/>
      <c r="M63" s="866"/>
      <c r="N63" s="866"/>
      <c r="O63" s="866"/>
      <c r="P63" s="59"/>
      <c r="Q63" s="265"/>
      <c r="T63" s="867" t="s">
        <v>2889</v>
      </c>
      <c r="U63" s="969"/>
      <c r="V63" s="866"/>
      <c r="W63" s="866"/>
      <c r="X63" s="866"/>
      <c r="Y63" s="59"/>
      <c r="Z63" s="265"/>
    </row>
    <row r="64" spans="2:26">
      <c r="B64" s="970" t="s">
        <v>1473</v>
      </c>
      <c r="C64" s="969"/>
      <c r="D64" s="866"/>
      <c r="E64" s="866"/>
      <c r="F64" s="866"/>
      <c r="G64" s="59"/>
      <c r="H64" s="59"/>
      <c r="I64" s="59"/>
      <c r="K64" s="969" t="s">
        <v>2206</v>
      </c>
      <c r="L64" s="969"/>
      <c r="M64" s="866"/>
      <c r="N64" s="866"/>
      <c r="O64" s="866"/>
      <c r="P64" s="59"/>
      <c r="Q64" s="265"/>
      <c r="T64" s="867" t="s">
        <v>2890</v>
      </c>
      <c r="U64" s="969"/>
      <c r="V64" s="866"/>
      <c r="W64" s="866"/>
      <c r="X64" s="866"/>
      <c r="Y64" s="59"/>
      <c r="Z64" s="265"/>
    </row>
    <row r="65" spans="2:26">
      <c r="B65" s="970" t="s">
        <v>1474</v>
      </c>
      <c r="C65" s="969"/>
      <c r="D65" s="866"/>
      <c r="E65" s="866"/>
      <c r="F65" s="866"/>
      <c r="G65" s="59"/>
      <c r="H65" s="59"/>
      <c r="I65" s="59"/>
      <c r="K65" s="969" t="s">
        <v>2207</v>
      </c>
      <c r="L65" s="969"/>
      <c r="M65" s="866"/>
      <c r="N65" s="866"/>
      <c r="O65" s="866"/>
      <c r="P65" s="59"/>
      <c r="Q65" s="265"/>
      <c r="T65" s="867" t="s">
        <v>2891</v>
      </c>
      <c r="U65" s="969"/>
      <c r="V65" s="866"/>
      <c r="W65" s="866"/>
      <c r="X65" s="866"/>
      <c r="Y65" s="59"/>
      <c r="Z65" s="265"/>
    </row>
    <row r="66" spans="2:26">
      <c r="B66" s="970" t="s">
        <v>1475</v>
      </c>
      <c r="C66" s="969"/>
      <c r="D66" s="866"/>
      <c r="E66" s="866"/>
      <c r="F66" s="866"/>
      <c r="G66" s="59"/>
      <c r="H66" s="59"/>
      <c r="I66" s="59"/>
      <c r="K66" s="969" t="s">
        <v>2208</v>
      </c>
      <c r="L66" s="969"/>
      <c r="M66" s="866"/>
      <c r="N66" s="866"/>
      <c r="O66" s="866"/>
      <c r="P66" s="59"/>
      <c r="Q66" s="265"/>
      <c r="T66" s="867" t="s">
        <v>2892</v>
      </c>
      <c r="U66" s="969"/>
      <c r="V66" s="866"/>
      <c r="W66" s="866"/>
      <c r="X66" s="866"/>
      <c r="Y66" s="59"/>
      <c r="Z66" s="265"/>
    </row>
    <row r="67" spans="2:26">
      <c r="B67" s="970" t="s">
        <v>1476</v>
      </c>
      <c r="C67" s="969"/>
      <c r="D67" s="866"/>
      <c r="E67" s="866"/>
      <c r="F67" s="866"/>
      <c r="G67" s="59"/>
      <c r="H67" s="59"/>
      <c r="I67" s="59"/>
      <c r="K67" s="969" t="s">
        <v>2209</v>
      </c>
      <c r="L67" s="969"/>
      <c r="M67" s="866"/>
      <c r="N67" s="866"/>
      <c r="O67" s="866"/>
      <c r="P67" s="59"/>
      <c r="Q67" s="265"/>
      <c r="T67" s="867" t="s">
        <v>2893</v>
      </c>
      <c r="U67" s="969"/>
      <c r="V67" s="866"/>
      <c r="W67" s="866"/>
      <c r="X67" s="866"/>
      <c r="Y67" s="59"/>
      <c r="Z67" s="265"/>
    </row>
    <row r="68" spans="2:26" ht="18.75">
      <c r="B68" s="970" t="s">
        <v>1477</v>
      </c>
      <c r="C68" s="969"/>
      <c r="D68" s="866"/>
      <c r="E68" s="866"/>
      <c r="F68" s="866"/>
      <c r="G68" s="59"/>
      <c r="H68" s="59"/>
      <c r="I68" s="59"/>
      <c r="K68" s="969" t="s">
        <v>2210</v>
      </c>
      <c r="L68" s="969"/>
      <c r="M68" s="866"/>
      <c r="N68" s="866"/>
      <c r="O68" s="866"/>
      <c r="P68" s="59"/>
      <c r="Q68" s="265"/>
      <c r="T68" s="972" t="s">
        <v>2894</v>
      </c>
      <c r="U68" s="969"/>
      <c r="V68" s="866"/>
      <c r="W68" s="866"/>
      <c r="X68" s="866"/>
      <c r="Y68" s="59"/>
      <c r="Z68" s="265"/>
    </row>
    <row r="69" spans="2:26">
      <c r="B69" s="970" t="s">
        <v>1478</v>
      </c>
      <c r="C69" s="969"/>
      <c r="D69" s="866"/>
      <c r="E69" s="866"/>
      <c r="F69" s="866"/>
      <c r="G69" s="59"/>
      <c r="H69" s="59"/>
      <c r="I69" s="59"/>
      <c r="K69" s="969" t="s">
        <v>2211</v>
      </c>
      <c r="L69" s="969"/>
      <c r="M69" s="866"/>
      <c r="N69" s="866"/>
      <c r="O69" s="866"/>
      <c r="P69" s="59"/>
      <c r="Q69" s="265"/>
      <c r="T69" s="867" t="s">
        <v>2895</v>
      </c>
      <c r="U69" s="969"/>
      <c r="V69" s="866"/>
      <c r="W69" s="866"/>
      <c r="X69" s="866"/>
      <c r="Y69" s="59"/>
      <c r="Z69" s="265"/>
    </row>
    <row r="70" spans="2:26">
      <c r="B70" s="970" t="s">
        <v>1479</v>
      </c>
      <c r="C70" s="969"/>
      <c r="D70" s="866"/>
      <c r="E70" s="866"/>
      <c r="F70" s="866"/>
      <c r="G70" s="59"/>
      <c r="H70" s="59"/>
      <c r="I70" s="59"/>
      <c r="K70" s="969" t="s">
        <v>2212</v>
      </c>
      <c r="L70" s="969"/>
      <c r="M70" s="866"/>
      <c r="N70" s="866"/>
      <c r="O70" s="866"/>
      <c r="P70" s="59"/>
      <c r="Q70" s="265"/>
      <c r="T70" s="867" t="s">
        <v>2896</v>
      </c>
      <c r="U70" s="969"/>
      <c r="V70" s="866"/>
      <c r="W70" s="866"/>
      <c r="X70" s="866"/>
      <c r="Y70" s="59"/>
      <c r="Z70" s="265"/>
    </row>
    <row r="71" spans="2:26">
      <c r="B71" s="970" t="s">
        <v>1480</v>
      </c>
      <c r="C71" s="969"/>
      <c r="D71" s="866"/>
      <c r="E71" s="866"/>
      <c r="F71" s="866"/>
      <c r="G71" s="59"/>
      <c r="H71" s="59"/>
      <c r="I71" s="59"/>
      <c r="K71" s="969" t="s">
        <v>2213</v>
      </c>
      <c r="L71" s="969"/>
      <c r="M71" s="866"/>
      <c r="N71" s="866"/>
      <c r="O71" s="866"/>
      <c r="P71" s="59"/>
      <c r="Q71" s="265"/>
      <c r="T71" s="867" t="s">
        <v>2897</v>
      </c>
      <c r="U71" s="969"/>
      <c r="V71" s="866"/>
      <c r="W71" s="866"/>
      <c r="X71" s="866"/>
      <c r="Y71" s="59"/>
      <c r="Z71" s="265"/>
    </row>
    <row r="72" spans="2:26">
      <c r="B72" s="970" t="s">
        <v>1481</v>
      </c>
      <c r="C72" s="969"/>
      <c r="D72" s="866"/>
      <c r="E72" s="866"/>
      <c r="F72" s="866"/>
      <c r="G72" s="59"/>
      <c r="H72" s="59"/>
      <c r="I72" s="59"/>
      <c r="K72" s="969" t="s">
        <v>2214</v>
      </c>
      <c r="L72" s="969"/>
      <c r="M72" s="866"/>
      <c r="N72" s="866"/>
      <c r="O72" s="866"/>
      <c r="P72" s="59"/>
      <c r="Q72" s="265"/>
      <c r="T72" s="867" t="s">
        <v>2898</v>
      </c>
      <c r="U72" s="969"/>
      <c r="V72" s="866"/>
      <c r="W72" s="866"/>
      <c r="X72" s="866"/>
      <c r="Y72" s="59"/>
      <c r="Z72" s="265"/>
    </row>
    <row r="73" spans="2:26">
      <c r="B73" s="970" t="s">
        <v>1482</v>
      </c>
      <c r="C73" s="969"/>
      <c r="D73" s="866"/>
      <c r="E73" s="866"/>
      <c r="F73" s="866"/>
      <c r="G73" s="59"/>
      <c r="H73" s="59"/>
      <c r="I73" s="59"/>
      <c r="K73" s="969" t="s">
        <v>2215</v>
      </c>
      <c r="L73" s="969"/>
      <c r="M73" s="866"/>
      <c r="N73" s="866"/>
      <c r="O73" s="866"/>
      <c r="P73" s="59"/>
      <c r="Q73" s="265"/>
      <c r="T73" s="867" t="s">
        <v>2899</v>
      </c>
      <c r="U73" s="969"/>
      <c r="V73" s="866"/>
      <c r="W73" s="866"/>
      <c r="X73" s="866"/>
      <c r="Y73" s="59"/>
      <c r="Z73" s="265"/>
    </row>
    <row r="74" spans="2:26">
      <c r="B74" s="970" t="s">
        <v>1483</v>
      </c>
      <c r="C74" s="969"/>
      <c r="D74" s="866"/>
      <c r="E74" s="866"/>
      <c r="F74" s="866"/>
      <c r="G74" s="59"/>
      <c r="H74" s="59"/>
      <c r="I74" s="59"/>
      <c r="K74" s="969" t="s">
        <v>2216</v>
      </c>
      <c r="L74" s="969"/>
      <c r="M74" s="866"/>
      <c r="N74" s="866"/>
      <c r="O74" s="866"/>
      <c r="P74" s="59"/>
      <c r="Q74" s="265"/>
      <c r="T74" s="867" t="s">
        <v>2900</v>
      </c>
      <c r="U74" s="969"/>
      <c r="V74" s="866"/>
      <c r="W74" s="866"/>
      <c r="X74" s="866"/>
      <c r="Y74" s="59"/>
      <c r="Z74" s="265"/>
    </row>
    <row r="75" spans="2:26">
      <c r="B75" s="970" t="s">
        <v>1484</v>
      </c>
      <c r="C75" s="969"/>
      <c r="D75" s="866"/>
      <c r="E75" s="866"/>
      <c r="F75" s="866"/>
      <c r="G75" s="59"/>
      <c r="H75" s="59"/>
      <c r="I75" s="59"/>
      <c r="K75" s="969" t="s">
        <v>2217</v>
      </c>
      <c r="L75" s="969"/>
      <c r="M75" s="866"/>
      <c r="N75" s="866"/>
      <c r="O75" s="866"/>
      <c r="P75" s="59"/>
      <c r="Q75" s="265"/>
      <c r="T75" s="867" t="s">
        <v>2901</v>
      </c>
      <c r="U75" s="969"/>
      <c r="V75" s="866"/>
      <c r="W75" s="866"/>
      <c r="X75" s="866"/>
      <c r="Y75" s="59"/>
      <c r="Z75" s="265"/>
    </row>
    <row r="76" spans="2:26">
      <c r="B76" s="970" t="s">
        <v>1485</v>
      </c>
      <c r="C76" s="969"/>
      <c r="D76" s="866"/>
      <c r="E76" s="866"/>
      <c r="F76" s="866"/>
      <c r="G76" s="59"/>
      <c r="H76" s="59"/>
      <c r="I76" s="59"/>
      <c r="K76" s="969" t="s">
        <v>2218</v>
      </c>
      <c r="L76" s="969"/>
      <c r="M76" s="866"/>
      <c r="N76" s="866"/>
      <c r="O76" s="866"/>
      <c r="P76" s="59"/>
      <c r="Q76" s="265"/>
      <c r="T76" s="867" t="s">
        <v>2902</v>
      </c>
      <c r="U76" s="969"/>
      <c r="V76" s="866"/>
      <c r="W76" s="866"/>
      <c r="X76" s="866"/>
      <c r="Y76" s="59"/>
      <c r="Z76" s="265"/>
    </row>
    <row r="77" spans="2:26">
      <c r="B77" s="970" t="s">
        <v>1486</v>
      </c>
      <c r="C77" s="969"/>
      <c r="D77" s="866"/>
      <c r="E77" s="866"/>
      <c r="F77" s="866"/>
      <c r="G77" s="59"/>
      <c r="H77" s="59"/>
      <c r="I77" s="59"/>
      <c r="K77" s="969" t="s">
        <v>2219</v>
      </c>
      <c r="L77" s="969"/>
      <c r="M77" s="866"/>
      <c r="N77" s="866"/>
      <c r="O77" s="866"/>
      <c r="P77" s="59"/>
      <c r="Q77" s="265"/>
      <c r="T77" s="867" t="s">
        <v>2903</v>
      </c>
      <c r="U77" s="969"/>
      <c r="V77" s="866"/>
      <c r="W77" s="866"/>
      <c r="X77" s="866"/>
      <c r="Y77" s="59"/>
      <c r="Z77" s="265"/>
    </row>
    <row r="78" spans="2:26">
      <c r="B78" s="970" t="s">
        <v>1487</v>
      </c>
      <c r="C78" s="969"/>
      <c r="D78" s="866"/>
      <c r="E78" s="866"/>
      <c r="F78" s="866"/>
      <c r="G78" s="59"/>
      <c r="H78" s="59"/>
      <c r="I78" s="59"/>
      <c r="K78" s="969" t="s">
        <v>2220</v>
      </c>
      <c r="L78" s="969"/>
      <c r="M78" s="866"/>
      <c r="N78" s="866"/>
      <c r="O78" s="866"/>
      <c r="P78" s="59"/>
      <c r="Q78" s="265"/>
      <c r="T78" s="867" t="s">
        <v>2904</v>
      </c>
      <c r="U78" s="969"/>
      <c r="V78" s="866"/>
      <c r="W78" s="866"/>
      <c r="X78" s="866"/>
      <c r="Y78" s="59"/>
      <c r="Z78" s="265"/>
    </row>
    <row r="79" spans="2:26">
      <c r="B79" s="970" t="s">
        <v>1488</v>
      </c>
      <c r="C79" s="969"/>
      <c r="D79" s="866"/>
      <c r="E79" s="866"/>
      <c r="F79" s="866"/>
      <c r="G79" s="59"/>
      <c r="H79" s="59"/>
      <c r="I79" s="59"/>
      <c r="K79" s="969" t="s">
        <v>2221</v>
      </c>
      <c r="L79" s="969"/>
      <c r="M79" s="866"/>
      <c r="N79" s="866"/>
      <c r="O79" s="866"/>
      <c r="P79" s="59"/>
      <c r="Q79" s="265"/>
      <c r="T79" s="867" t="s">
        <v>2905</v>
      </c>
      <c r="U79" s="969"/>
      <c r="V79" s="866"/>
      <c r="W79" s="866"/>
      <c r="X79" s="866"/>
      <c r="Y79" s="59"/>
      <c r="Z79" s="265"/>
    </row>
    <row r="80" spans="2:26">
      <c r="B80" s="970" t="s">
        <v>1489</v>
      </c>
      <c r="C80" s="969"/>
      <c r="D80" s="866"/>
      <c r="E80" s="866"/>
      <c r="F80" s="866"/>
      <c r="G80" s="59"/>
      <c r="H80" s="59"/>
      <c r="I80" s="59"/>
      <c r="K80" s="969" t="s">
        <v>2222</v>
      </c>
      <c r="L80" s="969"/>
      <c r="M80" s="866"/>
      <c r="N80" s="866"/>
      <c r="O80" s="866"/>
      <c r="P80" s="59"/>
      <c r="Q80" s="265"/>
      <c r="T80" s="867" t="s">
        <v>2906</v>
      </c>
      <c r="U80" s="969"/>
      <c r="V80" s="866"/>
      <c r="W80" s="866"/>
      <c r="X80" s="866"/>
      <c r="Y80" s="59"/>
      <c r="Z80" s="265"/>
    </row>
    <row r="81" spans="2:26">
      <c r="B81" s="970" t="s">
        <v>1490</v>
      </c>
      <c r="C81" s="969"/>
      <c r="D81" s="866"/>
      <c r="E81" s="866"/>
      <c r="F81" s="866"/>
      <c r="G81" s="59"/>
      <c r="H81" s="59"/>
      <c r="I81" s="59"/>
      <c r="K81" s="969" t="s">
        <v>2223</v>
      </c>
      <c r="L81" s="969"/>
      <c r="M81" s="866"/>
      <c r="N81" s="866"/>
      <c r="O81" s="866"/>
      <c r="P81" s="59"/>
      <c r="Q81" s="265"/>
      <c r="T81" s="867" t="s">
        <v>2907</v>
      </c>
      <c r="U81" s="969"/>
      <c r="V81" s="866"/>
      <c r="W81" s="866"/>
      <c r="X81" s="866"/>
      <c r="Y81" s="59"/>
      <c r="Z81" s="265"/>
    </row>
    <row r="82" spans="2:26">
      <c r="B82" s="970" t="s">
        <v>1491</v>
      </c>
      <c r="C82" s="969"/>
      <c r="D82" s="866"/>
      <c r="E82" s="866"/>
      <c r="F82" s="866"/>
      <c r="G82" s="59"/>
      <c r="H82" s="59"/>
      <c r="I82" s="59"/>
      <c r="K82" s="969" t="s">
        <v>2224</v>
      </c>
      <c r="L82" s="969"/>
      <c r="M82" s="866"/>
      <c r="N82" s="866"/>
      <c r="O82" s="866"/>
      <c r="P82" s="59"/>
      <c r="Q82" s="265"/>
      <c r="T82" s="867" t="s">
        <v>2908</v>
      </c>
      <c r="U82" s="969"/>
      <c r="V82" s="866"/>
      <c r="W82" s="866"/>
      <c r="X82" s="866"/>
      <c r="Y82" s="59"/>
      <c r="Z82" s="265"/>
    </row>
    <row r="83" spans="2:26">
      <c r="B83" s="970" t="s">
        <v>1492</v>
      </c>
      <c r="C83" s="969"/>
      <c r="D83" s="866"/>
      <c r="E83" s="866"/>
      <c r="F83" s="866"/>
      <c r="G83" s="59"/>
      <c r="H83" s="59"/>
      <c r="I83" s="59"/>
      <c r="K83" s="969" t="s">
        <v>2225</v>
      </c>
      <c r="L83" s="969"/>
      <c r="M83" s="866"/>
      <c r="N83" s="866"/>
      <c r="O83" s="866"/>
      <c r="P83" s="59"/>
      <c r="Q83" s="265"/>
      <c r="T83" s="867" t="s">
        <v>2909</v>
      </c>
      <c r="U83" s="969"/>
      <c r="V83" s="866"/>
      <c r="W83" s="866"/>
      <c r="X83" s="866"/>
      <c r="Y83" s="59"/>
      <c r="Z83" s="265"/>
    </row>
    <row r="84" spans="2:26">
      <c r="B84" s="970" t="s">
        <v>1493</v>
      </c>
      <c r="C84" s="969"/>
      <c r="D84" s="866"/>
      <c r="E84" s="866"/>
      <c r="F84" s="866"/>
      <c r="G84" s="59"/>
      <c r="H84" s="59"/>
      <c r="I84" s="59"/>
      <c r="K84" s="969" t="s">
        <v>2226</v>
      </c>
      <c r="L84" s="969"/>
      <c r="M84" s="866"/>
      <c r="N84" s="866"/>
      <c r="O84" s="866"/>
      <c r="P84" s="59"/>
      <c r="Q84" s="265"/>
      <c r="T84" s="867" t="s">
        <v>2910</v>
      </c>
      <c r="U84" s="969"/>
      <c r="V84" s="866"/>
      <c r="W84" s="866"/>
      <c r="X84" s="866"/>
      <c r="Y84" s="59"/>
      <c r="Z84" s="265"/>
    </row>
    <row r="85" spans="2:26">
      <c r="B85" s="970" t="s">
        <v>1494</v>
      </c>
      <c r="C85" s="969"/>
      <c r="D85" s="866"/>
      <c r="E85" s="866"/>
      <c r="F85" s="866"/>
      <c r="G85" s="59"/>
      <c r="H85" s="59"/>
      <c r="I85" s="59"/>
      <c r="K85" s="969" t="s">
        <v>2227</v>
      </c>
      <c r="L85" s="969"/>
      <c r="M85" s="866"/>
      <c r="N85" s="866"/>
      <c r="O85" s="866"/>
      <c r="P85" s="59"/>
      <c r="Q85" s="265"/>
      <c r="T85" s="867" t="s">
        <v>2911</v>
      </c>
      <c r="U85" s="969"/>
      <c r="V85" s="866"/>
      <c r="W85" s="866"/>
      <c r="X85" s="866"/>
      <c r="Y85" s="59"/>
      <c r="Z85" s="265"/>
    </row>
    <row r="86" spans="2:26">
      <c r="B86" s="970" t="s">
        <v>1495</v>
      </c>
      <c r="C86" s="969"/>
      <c r="D86" s="866"/>
      <c r="E86" s="866"/>
      <c r="F86" s="866"/>
      <c r="G86" s="59"/>
      <c r="H86" s="59"/>
      <c r="I86" s="59"/>
      <c r="K86" s="969" t="s">
        <v>2228</v>
      </c>
      <c r="L86" s="969"/>
      <c r="M86" s="866"/>
      <c r="N86" s="866"/>
      <c r="O86" s="866"/>
      <c r="P86" s="59"/>
      <c r="Q86" s="265"/>
      <c r="T86" s="867" t="s">
        <v>2912</v>
      </c>
      <c r="U86" s="969"/>
      <c r="V86" s="866"/>
      <c r="W86" s="866"/>
      <c r="X86" s="866"/>
      <c r="Y86" s="59"/>
      <c r="Z86" s="265"/>
    </row>
    <row r="87" spans="2:26">
      <c r="B87" s="970" t="s">
        <v>1496</v>
      </c>
      <c r="C87" s="969"/>
      <c r="D87" s="866"/>
      <c r="E87" s="866"/>
      <c r="F87" s="866"/>
      <c r="G87" s="59"/>
      <c r="H87" s="59"/>
      <c r="I87" s="59"/>
      <c r="K87" s="969" t="s">
        <v>2229</v>
      </c>
      <c r="L87" s="969"/>
      <c r="M87" s="866"/>
      <c r="N87" s="866"/>
      <c r="O87" s="866"/>
      <c r="P87" s="59"/>
      <c r="Q87" s="265"/>
      <c r="T87" s="867" t="s">
        <v>2913</v>
      </c>
      <c r="U87" s="969"/>
      <c r="V87" s="866"/>
      <c r="W87" s="866"/>
      <c r="X87" s="866"/>
      <c r="Y87" s="59"/>
      <c r="Z87" s="265"/>
    </row>
    <row r="88" spans="2:26">
      <c r="B88" s="970" t="s">
        <v>1497</v>
      </c>
      <c r="C88" s="969"/>
      <c r="D88" s="866"/>
      <c r="E88" s="866"/>
      <c r="F88" s="866"/>
      <c r="G88" s="59"/>
      <c r="H88" s="59"/>
      <c r="I88" s="59"/>
      <c r="K88" s="969" t="s">
        <v>2230</v>
      </c>
      <c r="L88" s="969"/>
      <c r="M88" s="866"/>
      <c r="N88" s="866"/>
      <c r="O88" s="866"/>
      <c r="P88" s="59"/>
      <c r="Q88" s="265"/>
      <c r="T88" s="867" t="s">
        <v>2914</v>
      </c>
      <c r="U88" s="969"/>
      <c r="V88" s="866"/>
      <c r="W88" s="866"/>
      <c r="X88" s="866"/>
      <c r="Y88" s="59"/>
      <c r="Z88" s="265"/>
    </row>
    <row r="89" spans="2:26">
      <c r="B89" s="970" t="s">
        <v>1498</v>
      </c>
      <c r="C89" s="969"/>
      <c r="D89" s="866"/>
      <c r="E89" s="866"/>
      <c r="F89" s="866"/>
      <c r="G89" s="59"/>
      <c r="H89" s="59"/>
      <c r="I89" s="59"/>
      <c r="K89" s="969" t="s">
        <v>2231</v>
      </c>
      <c r="L89" s="969"/>
      <c r="M89" s="866"/>
      <c r="N89" s="866"/>
      <c r="O89" s="866"/>
      <c r="P89" s="59"/>
      <c r="Q89" s="265"/>
      <c r="T89" s="867" t="s">
        <v>2915</v>
      </c>
      <c r="U89" s="969"/>
      <c r="V89" s="866"/>
      <c r="W89" s="866"/>
      <c r="X89" s="866"/>
      <c r="Y89" s="59"/>
      <c r="Z89" s="265"/>
    </row>
    <row r="90" spans="2:26">
      <c r="B90" s="970" t="s">
        <v>1499</v>
      </c>
      <c r="C90" s="969"/>
      <c r="D90" s="866"/>
      <c r="E90" s="866"/>
      <c r="F90" s="866"/>
      <c r="G90" s="59"/>
      <c r="H90" s="59"/>
      <c r="I90" s="59"/>
      <c r="K90" s="969" t="s">
        <v>2232</v>
      </c>
      <c r="L90" s="969"/>
      <c r="M90" s="866"/>
      <c r="N90" s="866"/>
      <c r="O90" s="866"/>
      <c r="P90" s="59"/>
      <c r="Q90" s="265"/>
      <c r="T90" s="867" t="s">
        <v>2916</v>
      </c>
      <c r="U90" s="969"/>
      <c r="V90" s="866"/>
      <c r="W90" s="866"/>
      <c r="X90" s="866"/>
      <c r="Y90" s="59"/>
      <c r="Z90" s="265"/>
    </row>
    <row r="91" spans="2:26">
      <c r="B91" s="970" t="s">
        <v>1500</v>
      </c>
      <c r="C91" s="969"/>
      <c r="D91" s="866"/>
      <c r="E91" s="866"/>
      <c r="F91" s="866"/>
      <c r="G91" s="59"/>
      <c r="H91" s="59"/>
      <c r="I91" s="59"/>
      <c r="K91" s="969" t="s">
        <v>2233</v>
      </c>
      <c r="L91" s="969"/>
      <c r="M91" s="866"/>
      <c r="N91" s="866"/>
      <c r="O91" s="866"/>
      <c r="P91" s="59"/>
      <c r="Q91" s="265"/>
      <c r="T91" s="867" t="s">
        <v>2917</v>
      </c>
      <c r="U91" s="969"/>
      <c r="V91" s="866"/>
      <c r="W91" s="866"/>
      <c r="X91" s="866"/>
      <c r="Y91" s="59"/>
      <c r="Z91" s="265"/>
    </row>
    <row r="92" spans="2:26">
      <c r="B92" s="970" t="s">
        <v>1501</v>
      </c>
      <c r="C92" s="969"/>
      <c r="D92" s="866"/>
      <c r="E92" s="866"/>
      <c r="F92" s="866"/>
      <c r="G92" s="59"/>
      <c r="H92" s="59"/>
      <c r="I92" s="59"/>
      <c r="K92" s="969" t="s">
        <v>2234</v>
      </c>
      <c r="L92" s="969"/>
      <c r="M92" s="866"/>
      <c r="N92" s="866"/>
      <c r="O92" s="866"/>
      <c r="P92" s="59"/>
      <c r="Q92" s="265"/>
      <c r="T92" s="867" t="s">
        <v>2918</v>
      </c>
      <c r="U92" s="969"/>
      <c r="V92" s="866"/>
      <c r="W92" s="866"/>
      <c r="X92" s="866"/>
      <c r="Y92" s="59"/>
      <c r="Z92" s="265"/>
    </row>
    <row r="93" spans="2:26">
      <c r="B93" s="970" t="s">
        <v>1502</v>
      </c>
      <c r="C93" s="969"/>
      <c r="D93" s="866"/>
      <c r="E93" s="866"/>
      <c r="F93" s="866"/>
      <c r="G93" s="59"/>
      <c r="H93" s="59"/>
      <c r="I93" s="59"/>
      <c r="K93" s="969" t="s">
        <v>2235</v>
      </c>
      <c r="L93" s="969"/>
      <c r="M93" s="866"/>
      <c r="N93" s="866"/>
      <c r="O93" s="866"/>
      <c r="P93" s="59"/>
      <c r="Q93" s="265"/>
      <c r="T93" s="867" t="s">
        <v>2919</v>
      </c>
      <c r="U93" s="969"/>
      <c r="V93" s="866"/>
      <c r="W93" s="866"/>
      <c r="X93" s="866"/>
      <c r="Y93" s="59"/>
      <c r="Z93" s="265"/>
    </row>
    <row r="94" spans="2:26">
      <c r="B94" s="970" t="s">
        <v>1503</v>
      </c>
      <c r="C94" s="969"/>
      <c r="D94" s="866"/>
      <c r="E94" s="866"/>
      <c r="F94" s="866"/>
      <c r="G94" s="59"/>
      <c r="H94" s="59"/>
      <c r="I94" s="59"/>
      <c r="K94" s="969" t="s">
        <v>2236</v>
      </c>
      <c r="L94" s="969"/>
      <c r="M94" s="866"/>
      <c r="N94" s="866"/>
      <c r="O94" s="866"/>
      <c r="P94" s="59"/>
      <c r="Q94" s="265"/>
      <c r="T94" s="867" t="s">
        <v>2920</v>
      </c>
      <c r="U94" s="969"/>
      <c r="V94" s="866"/>
      <c r="W94" s="866"/>
      <c r="X94" s="866"/>
      <c r="Y94" s="59"/>
      <c r="Z94" s="265"/>
    </row>
    <row r="95" spans="2:26">
      <c r="B95" s="970" t="s">
        <v>1504</v>
      </c>
      <c r="C95" s="969"/>
      <c r="D95" s="866"/>
      <c r="E95" s="866"/>
      <c r="F95" s="866"/>
      <c r="G95" s="59"/>
      <c r="H95" s="59"/>
      <c r="I95" s="59"/>
      <c r="K95" s="969" t="s">
        <v>2237</v>
      </c>
      <c r="L95" s="969"/>
      <c r="M95" s="866"/>
      <c r="N95" s="866"/>
      <c r="O95" s="866"/>
      <c r="P95" s="59"/>
      <c r="Q95" s="265"/>
      <c r="T95" s="867" t="s">
        <v>2921</v>
      </c>
      <c r="U95" s="969"/>
      <c r="V95" s="866"/>
      <c r="W95" s="866"/>
      <c r="X95" s="866"/>
      <c r="Y95" s="59"/>
      <c r="Z95" s="265"/>
    </row>
    <row r="96" spans="2:26">
      <c r="B96" s="970" t="s">
        <v>1505</v>
      </c>
      <c r="C96" s="969"/>
      <c r="D96" s="866"/>
      <c r="E96" s="866"/>
      <c r="F96" s="866"/>
      <c r="G96" s="59"/>
      <c r="H96" s="59"/>
      <c r="I96" s="59"/>
      <c r="K96" s="969" t="s">
        <v>2238</v>
      </c>
      <c r="L96" s="969"/>
      <c r="M96" s="866"/>
      <c r="N96" s="866"/>
      <c r="O96" s="866"/>
      <c r="P96" s="59"/>
      <c r="Q96" s="265"/>
      <c r="T96" s="867" t="s">
        <v>2922</v>
      </c>
      <c r="U96" s="969"/>
      <c r="V96" s="866"/>
      <c r="W96" s="866"/>
      <c r="X96" s="866"/>
      <c r="Y96" s="59"/>
      <c r="Z96" s="265"/>
    </row>
    <row r="97" spans="2:26">
      <c r="B97" s="970" t="s">
        <v>1506</v>
      </c>
      <c r="C97" s="969"/>
      <c r="D97" s="866"/>
      <c r="E97" s="866"/>
      <c r="F97" s="866"/>
      <c r="G97" s="59"/>
      <c r="H97" s="59"/>
      <c r="I97" s="59"/>
      <c r="K97" s="969" t="s">
        <v>2239</v>
      </c>
      <c r="L97" s="969"/>
      <c r="M97" s="866"/>
      <c r="N97" s="866"/>
      <c r="O97" s="866"/>
      <c r="P97" s="59"/>
      <c r="Q97" s="265"/>
      <c r="T97" s="867" t="s">
        <v>2923</v>
      </c>
      <c r="U97" s="969"/>
      <c r="V97" s="866"/>
      <c r="W97" s="866"/>
      <c r="X97" s="866"/>
      <c r="Y97" s="59"/>
      <c r="Z97" s="265"/>
    </row>
    <row r="98" spans="2:26">
      <c r="B98" s="970" t="s">
        <v>1507</v>
      </c>
      <c r="C98" s="969"/>
      <c r="D98" s="866"/>
      <c r="E98" s="866"/>
      <c r="F98" s="866"/>
      <c r="G98" s="59"/>
      <c r="H98" s="59"/>
      <c r="I98" s="59"/>
      <c r="K98" s="969" t="s">
        <v>2240</v>
      </c>
      <c r="L98" s="969"/>
      <c r="M98" s="866"/>
      <c r="N98" s="866"/>
      <c r="O98" s="866"/>
      <c r="P98" s="59"/>
      <c r="Q98" s="265"/>
      <c r="T98" s="867" t="s">
        <v>2924</v>
      </c>
      <c r="U98" s="969"/>
      <c r="V98" s="866"/>
      <c r="W98" s="866"/>
      <c r="X98" s="866"/>
      <c r="Y98" s="59"/>
      <c r="Z98" s="265"/>
    </row>
    <row r="99" spans="2:26">
      <c r="B99" s="970" t="s">
        <v>1508</v>
      </c>
      <c r="C99" s="969"/>
      <c r="D99" s="866"/>
      <c r="E99" s="866"/>
      <c r="F99" s="866"/>
      <c r="G99" s="59"/>
      <c r="H99" s="59"/>
      <c r="I99" s="59"/>
      <c r="K99" s="969" t="s">
        <v>2241</v>
      </c>
      <c r="L99" s="969"/>
      <c r="M99" s="866"/>
      <c r="N99" s="866"/>
      <c r="O99" s="866"/>
      <c r="P99" s="59"/>
      <c r="Q99" s="265"/>
      <c r="T99" s="867" t="s">
        <v>2925</v>
      </c>
      <c r="U99" s="969"/>
      <c r="V99" s="866"/>
      <c r="W99" s="866"/>
      <c r="X99" s="866"/>
      <c r="Y99" s="59"/>
      <c r="Z99" s="265"/>
    </row>
    <row r="100" spans="2:26">
      <c r="B100" s="970" t="s">
        <v>1509</v>
      </c>
      <c r="C100" s="969"/>
      <c r="D100" s="866"/>
      <c r="E100" s="866"/>
      <c r="F100" s="866"/>
      <c r="G100" s="59"/>
      <c r="H100" s="59"/>
      <c r="I100" s="59"/>
      <c r="K100" s="969" t="s">
        <v>2242</v>
      </c>
      <c r="L100" s="969"/>
      <c r="M100" s="866"/>
      <c r="N100" s="866"/>
      <c r="O100" s="866"/>
      <c r="P100" s="59"/>
      <c r="Q100" s="265"/>
      <c r="T100" s="867" t="s">
        <v>2926</v>
      </c>
      <c r="U100" s="969"/>
      <c r="V100" s="866"/>
      <c r="W100" s="866"/>
      <c r="X100" s="866"/>
      <c r="Y100" s="59"/>
      <c r="Z100" s="265"/>
    </row>
    <row r="101" spans="2:26">
      <c r="B101" s="970" t="s">
        <v>1510</v>
      </c>
      <c r="C101" s="969"/>
      <c r="D101" s="866"/>
      <c r="E101" s="866"/>
      <c r="F101" s="866"/>
      <c r="G101" s="59"/>
      <c r="H101" s="59"/>
      <c r="I101" s="59"/>
      <c r="K101" s="969" t="s">
        <v>2243</v>
      </c>
      <c r="L101" s="969"/>
      <c r="M101" s="866"/>
      <c r="N101" s="866"/>
      <c r="O101" s="866"/>
      <c r="P101" s="59"/>
      <c r="Q101" s="265"/>
      <c r="T101" s="867" t="s">
        <v>2927</v>
      </c>
      <c r="U101" s="969"/>
      <c r="V101" s="866"/>
      <c r="W101" s="866"/>
      <c r="X101" s="866"/>
      <c r="Y101" s="59"/>
      <c r="Z101" s="265"/>
    </row>
    <row r="102" spans="2:26">
      <c r="B102" s="970" t="s">
        <v>1511</v>
      </c>
      <c r="C102" s="969"/>
      <c r="D102" s="866"/>
      <c r="E102" s="866"/>
      <c r="F102" s="866"/>
      <c r="G102" s="59"/>
      <c r="H102" s="59"/>
      <c r="I102" s="59"/>
      <c r="K102" s="969" t="s">
        <v>2244</v>
      </c>
      <c r="L102" s="969"/>
      <c r="M102" s="866"/>
      <c r="N102" s="866"/>
      <c r="O102" s="866"/>
      <c r="P102" s="59"/>
      <c r="Q102" s="265"/>
      <c r="T102" s="867" t="s">
        <v>2928</v>
      </c>
      <c r="U102" s="969"/>
      <c r="V102" s="866"/>
      <c r="W102" s="866"/>
      <c r="X102" s="866"/>
      <c r="Y102" s="59"/>
      <c r="Z102" s="265"/>
    </row>
    <row r="103" spans="2:26">
      <c r="B103" s="970" t="s">
        <v>1512</v>
      </c>
      <c r="C103" s="969"/>
      <c r="D103" s="866"/>
      <c r="E103" s="866"/>
      <c r="F103" s="866"/>
      <c r="G103" s="59"/>
      <c r="H103" s="59"/>
      <c r="I103" s="59"/>
      <c r="K103" s="969" t="s">
        <v>2245</v>
      </c>
      <c r="L103" s="969"/>
      <c r="M103" s="866"/>
      <c r="N103" s="866"/>
      <c r="O103" s="866"/>
      <c r="P103" s="59"/>
      <c r="Q103" s="265"/>
      <c r="T103" s="867" t="s">
        <v>2929</v>
      </c>
      <c r="U103" s="969"/>
      <c r="V103" s="866"/>
      <c r="W103" s="866"/>
      <c r="X103" s="866"/>
      <c r="Y103" s="59"/>
      <c r="Z103" s="265"/>
    </row>
    <row r="104" spans="2:26">
      <c r="B104" s="970" t="s">
        <v>1513</v>
      </c>
      <c r="C104" s="969"/>
      <c r="D104" s="866"/>
      <c r="E104" s="866"/>
      <c r="F104" s="866"/>
      <c r="G104" s="59"/>
      <c r="H104" s="59"/>
      <c r="I104" s="59"/>
      <c r="K104" s="969" t="s">
        <v>2246</v>
      </c>
      <c r="L104" s="969"/>
      <c r="M104" s="866"/>
      <c r="N104" s="866"/>
      <c r="O104" s="866"/>
      <c r="P104" s="59"/>
      <c r="Q104" s="265"/>
      <c r="T104" s="867" t="s">
        <v>2930</v>
      </c>
      <c r="U104" s="969"/>
      <c r="V104" s="866"/>
      <c r="W104" s="866"/>
      <c r="X104" s="866"/>
      <c r="Y104" s="59"/>
      <c r="Z104" s="265"/>
    </row>
    <row r="105" spans="2:26">
      <c r="B105" s="970" t="s">
        <v>1514</v>
      </c>
      <c r="C105" s="969"/>
      <c r="D105" s="866"/>
      <c r="E105" s="866"/>
      <c r="F105" s="866"/>
      <c r="G105" s="59"/>
      <c r="H105" s="59"/>
      <c r="I105" s="59"/>
      <c r="K105" s="969" t="s">
        <v>2247</v>
      </c>
      <c r="L105" s="969"/>
      <c r="M105" s="866"/>
      <c r="N105" s="866"/>
      <c r="O105" s="866"/>
      <c r="P105" s="59"/>
      <c r="Q105" s="265"/>
      <c r="T105" s="867" t="s">
        <v>2931</v>
      </c>
      <c r="U105" s="969"/>
      <c r="V105" s="866"/>
      <c r="W105" s="866"/>
      <c r="X105" s="866"/>
      <c r="Y105" s="59"/>
      <c r="Z105" s="265"/>
    </row>
    <row r="106" spans="2:26" ht="18.75">
      <c r="B106" s="865" t="s">
        <v>1515</v>
      </c>
      <c r="C106" s="866"/>
      <c r="D106" s="866"/>
      <c r="E106" s="866"/>
      <c r="F106" s="866"/>
      <c r="G106" s="59"/>
      <c r="H106" s="59"/>
      <c r="I106" s="59"/>
      <c r="K106" s="969" t="s">
        <v>2248</v>
      </c>
      <c r="L106" s="969"/>
      <c r="M106" s="866"/>
      <c r="N106" s="866"/>
      <c r="O106" s="866"/>
      <c r="P106" s="59"/>
      <c r="Q106" s="265"/>
      <c r="T106" s="867" t="s">
        <v>2932</v>
      </c>
      <c r="U106" s="969"/>
      <c r="V106" s="866"/>
      <c r="W106" s="866"/>
      <c r="X106" s="866"/>
      <c r="Y106" s="59"/>
      <c r="Z106" s="265"/>
    </row>
    <row r="107" spans="2:26">
      <c r="B107" s="970" t="s">
        <v>1516</v>
      </c>
      <c r="C107" s="866"/>
      <c r="D107" s="866"/>
      <c r="E107" s="866"/>
      <c r="F107" s="866"/>
      <c r="G107" s="59"/>
      <c r="H107" s="59"/>
      <c r="I107" s="59"/>
      <c r="K107" s="969" t="s">
        <v>2249</v>
      </c>
      <c r="L107" s="969"/>
      <c r="M107" s="866"/>
      <c r="N107" s="866"/>
      <c r="O107" s="866"/>
      <c r="P107" s="59"/>
      <c r="Q107" s="265"/>
      <c r="T107" s="867" t="s">
        <v>2933</v>
      </c>
      <c r="U107" s="969"/>
      <c r="V107" s="866"/>
      <c r="W107" s="866"/>
      <c r="X107" s="866"/>
      <c r="Y107" s="59"/>
      <c r="Z107" s="265"/>
    </row>
    <row r="108" spans="2:26">
      <c r="B108" s="970" t="s">
        <v>1517</v>
      </c>
      <c r="C108" s="866"/>
      <c r="D108" s="866"/>
      <c r="E108" s="866"/>
      <c r="F108" s="866"/>
      <c r="G108" s="59"/>
      <c r="H108" s="59"/>
      <c r="I108" s="59"/>
      <c r="K108" s="969" t="s">
        <v>2250</v>
      </c>
      <c r="L108" s="969"/>
      <c r="M108" s="866"/>
      <c r="N108" s="866"/>
      <c r="O108" s="866"/>
      <c r="P108" s="59"/>
      <c r="Q108" s="265"/>
      <c r="T108" s="867" t="s">
        <v>2934</v>
      </c>
      <c r="U108" s="969"/>
      <c r="V108" s="866"/>
      <c r="W108" s="866"/>
      <c r="X108" s="866"/>
      <c r="Y108" s="59"/>
      <c r="Z108" s="265"/>
    </row>
    <row r="109" spans="2:26">
      <c r="B109" s="970" t="s">
        <v>1518</v>
      </c>
      <c r="C109" s="866"/>
      <c r="D109" s="866"/>
      <c r="E109" s="866"/>
      <c r="F109" s="866"/>
      <c r="G109" s="59"/>
      <c r="H109" s="59"/>
      <c r="I109" s="59"/>
      <c r="K109" s="969" t="s">
        <v>2251</v>
      </c>
      <c r="L109" s="969"/>
      <c r="M109" s="866"/>
      <c r="N109" s="866"/>
      <c r="O109" s="866"/>
      <c r="P109" s="59"/>
      <c r="Q109" s="265"/>
      <c r="T109" s="867" t="s">
        <v>2935</v>
      </c>
      <c r="U109" s="969"/>
      <c r="V109" s="866"/>
      <c r="W109" s="866"/>
      <c r="X109" s="866"/>
      <c r="Y109" s="59"/>
      <c r="Z109" s="265"/>
    </row>
    <row r="110" spans="2:26">
      <c r="B110" s="970" t="s">
        <v>1519</v>
      </c>
      <c r="C110" s="866"/>
      <c r="D110" s="866"/>
      <c r="E110" s="866"/>
      <c r="F110" s="866"/>
      <c r="G110" s="59"/>
      <c r="H110" s="59"/>
      <c r="I110" s="59"/>
      <c r="K110" s="969" t="s">
        <v>2252</v>
      </c>
      <c r="L110" s="969"/>
      <c r="M110" s="866"/>
      <c r="N110" s="866"/>
      <c r="O110" s="866"/>
      <c r="P110" s="59"/>
      <c r="Q110" s="265"/>
      <c r="T110" s="867" t="s">
        <v>2936</v>
      </c>
      <c r="U110" s="969"/>
      <c r="V110" s="866"/>
      <c r="W110" s="866"/>
      <c r="X110" s="866"/>
      <c r="Y110" s="59"/>
      <c r="Z110" s="265"/>
    </row>
    <row r="111" spans="2:26">
      <c r="B111" s="970" t="s">
        <v>1520</v>
      </c>
      <c r="C111" s="866"/>
      <c r="D111" s="866"/>
      <c r="E111" s="866"/>
      <c r="F111" s="866"/>
      <c r="G111" s="59"/>
      <c r="H111" s="59"/>
      <c r="I111" s="59"/>
      <c r="K111" s="969" t="s">
        <v>2253</v>
      </c>
      <c r="L111" s="969"/>
      <c r="M111" s="866"/>
      <c r="N111" s="866"/>
      <c r="O111" s="866"/>
      <c r="P111" s="59"/>
      <c r="Q111" s="265"/>
      <c r="T111" s="867" t="s">
        <v>2937</v>
      </c>
      <c r="U111" s="969"/>
      <c r="V111" s="866"/>
      <c r="W111" s="866"/>
      <c r="X111" s="866"/>
      <c r="Y111" s="59"/>
      <c r="Z111" s="265"/>
    </row>
    <row r="112" spans="2:26">
      <c r="B112" s="970" t="s">
        <v>1521</v>
      </c>
      <c r="C112" s="866"/>
      <c r="D112" s="866"/>
      <c r="E112" s="866"/>
      <c r="F112" s="866"/>
      <c r="G112" s="59"/>
      <c r="H112" s="59"/>
      <c r="I112" s="59"/>
      <c r="K112" s="969" t="s">
        <v>2254</v>
      </c>
      <c r="L112" s="969"/>
      <c r="M112" s="866"/>
      <c r="N112" s="866"/>
      <c r="O112" s="866"/>
      <c r="P112" s="59"/>
      <c r="Q112" s="265"/>
      <c r="T112" s="867" t="s">
        <v>2938</v>
      </c>
      <c r="U112" s="969"/>
      <c r="V112" s="866"/>
      <c r="W112" s="866"/>
      <c r="X112" s="866"/>
      <c r="Y112" s="59"/>
      <c r="Z112" s="265"/>
    </row>
    <row r="113" spans="2:26">
      <c r="B113" s="970" t="s">
        <v>1522</v>
      </c>
      <c r="C113" s="866"/>
      <c r="D113" s="866"/>
      <c r="E113" s="866"/>
      <c r="F113" s="866"/>
      <c r="G113" s="59"/>
      <c r="H113" s="59"/>
      <c r="I113" s="59"/>
      <c r="K113" s="969" t="s">
        <v>2255</v>
      </c>
      <c r="L113" s="969"/>
      <c r="M113" s="866"/>
      <c r="N113" s="866"/>
      <c r="O113" s="866"/>
      <c r="P113" s="59"/>
      <c r="Q113" s="265"/>
      <c r="T113" s="867" t="s">
        <v>2939</v>
      </c>
      <c r="U113" s="969"/>
      <c r="V113" s="866"/>
      <c r="W113" s="866"/>
      <c r="X113" s="866"/>
      <c r="Y113" s="59"/>
      <c r="Z113" s="265"/>
    </row>
    <row r="114" spans="2:26">
      <c r="B114" s="970" t="s">
        <v>1523</v>
      </c>
      <c r="C114" s="866"/>
      <c r="D114" s="866"/>
      <c r="E114" s="866"/>
      <c r="F114" s="866"/>
      <c r="G114" s="59"/>
      <c r="H114" s="59"/>
      <c r="I114" s="59"/>
      <c r="K114" s="969" t="s">
        <v>2256</v>
      </c>
      <c r="L114" s="969"/>
      <c r="M114" s="866"/>
      <c r="N114" s="866"/>
      <c r="O114" s="866"/>
      <c r="P114" s="59"/>
      <c r="Q114" s="265"/>
      <c r="T114" s="867" t="s">
        <v>2940</v>
      </c>
      <c r="U114" s="969"/>
      <c r="V114" s="866"/>
      <c r="W114" s="866"/>
      <c r="X114" s="866"/>
      <c r="Y114" s="59"/>
      <c r="Z114" s="265"/>
    </row>
    <row r="115" spans="2:26">
      <c r="B115" s="970" t="s">
        <v>1524</v>
      </c>
      <c r="C115" s="866"/>
      <c r="D115" s="866"/>
      <c r="E115" s="866"/>
      <c r="F115" s="866"/>
      <c r="G115" s="59"/>
      <c r="H115" s="59"/>
      <c r="I115" s="59"/>
      <c r="K115" s="969" t="s">
        <v>2257</v>
      </c>
      <c r="L115" s="969"/>
      <c r="M115" s="866"/>
      <c r="N115" s="866"/>
      <c r="O115" s="866"/>
      <c r="P115" s="59"/>
      <c r="Q115" s="265"/>
      <c r="T115" s="867" t="s">
        <v>2941</v>
      </c>
      <c r="U115" s="969"/>
      <c r="V115" s="866"/>
      <c r="W115" s="866"/>
      <c r="X115" s="866"/>
      <c r="Y115" s="59"/>
      <c r="Z115" s="265"/>
    </row>
    <row r="116" spans="2:26">
      <c r="B116" s="970" t="s">
        <v>1525</v>
      </c>
      <c r="C116" s="866"/>
      <c r="D116" s="866"/>
      <c r="E116" s="866"/>
      <c r="F116" s="866"/>
      <c r="G116" s="59"/>
      <c r="H116" s="59"/>
      <c r="I116" s="59"/>
      <c r="K116" s="969" t="s">
        <v>2258</v>
      </c>
      <c r="L116" s="969"/>
      <c r="M116" s="866"/>
      <c r="N116" s="866"/>
      <c r="O116" s="866"/>
      <c r="P116" s="59"/>
      <c r="Q116" s="265"/>
      <c r="T116" s="867" t="s">
        <v>2942</v>
      </c>
      <c r="U116" s="969"/>
      <c r="V116" s="866"/>
      <c r="W116" s="866"/>
      <c r="X116" s="866"/>
      <c r="Y116" s="59"/>
      <c r="Z116" s="265"/>
    </row>
    <row r="117" spans="2:26">
      <c r="B117" s="970" t="s">
        <v>1526</v>
      </c>
      <c r="C117" s="866"/>
      <c r="D117" s="866"/>
      <c r="E117" s="866"/>
      <c r="F117" s="866"/>
      <c r="G117" s="59"/>
      <c r="H117" s="59"/>
      <c r="I117" s="59"/>
      <c r="K117" s="969" t="s">
        <v>2259</v>
      </c>
      <c r="L117" s="969"/>
      <c r="M117" s="866"/>
      <c r="N117" s="866"/>
      <c r="O117" s="866"/>
      <c r="P117" s="59"/>
      <c r="Q117" s="265"/>
      <c r="T117" s="867" t="s">
        <v>2943</v>
      </c>
      <c r="U117" s="969"/>
      <c r="V117" s="866"/>
      <c r="W117" s="866"/>
      <c r="X117" s="866"/>
      <c r="Y117" s="59"/>
      <c r="Z117" s="265"/>
    </row>
    <row r="118" spans="2:26">
      <c r="B118" s="970" t="s">
        <v>1527</v>
      </c>
      <c r="C118" s="866"/>
      <c r="D118" s="866"/>
      <c r="E118" s="866"/>
      <c r="F118" s="866"/>
      <c r="G118" s="59"/>
      <c r="H118" s="59"/>
      <c r="I118" s="59"/>
      <c r="K118" s="969" t="s">
        <v>2260</v>
      </c>
      <c r="L118" s="969"/>
      <c r="M118" s="866"/>
      <c r="N118" s="866"/>
      <c r="O118" s="866"/>
      <c r="P118" s="59"/>
      <c r="Q118" s="265"/>
      <c r="T118" s="867" t="s">
        <v>2944</v>
      </c>
      <c r="U118" s="969"/>
      <c r="V118" s="866"/>
      <c r="W118" s="866"/>
      <c r="X118" s="866"/>
      <c r="Y118" s="59"/>
      <c r="Z118" s="265"/>
    </row>
    <row r="119" spans="2:26">
      <c r="B119" s="970" t="s">
        <v>1528</v>
      </c>
      <c r="C119" s="866"/>
      <c r="D119" s="866"/>
      <c r="E119" s="866"/>
      <c r="F119" s="866"/>
      <c r="G119" s="59"/>
      <c r="H119" s="59"/>
      <c r="I119" s="59"/>
      <c r="K119" s="969" t="s">
        <v>2261</v>
      </c>
      <c r="L119" s="969"/>
      <c r="M119" s="866"/>
      <c r="N119" s="866"/>
      <c r="O119" s="866"/>
      <c r="P119" s="59"/>
      <c r="Q119" s="265"/>
      <c r="T119" s="867" t="s">
        <v>2945</v>
      </c>
      <c r="U119" s="969"/>
      <c r="V119" s="866"/>
      <c r="W119" s="866"/>
      <c r="X119" s="866"/>
      <c r="Y119" s="59"/>
      <c r="Z119" s="265"/>
    </row>
    <row r="120" spans="2:26">
      <c r="B120" s="970" t="s">
        <v>1529</v>
      </c>
      <c r="C120" s="866"/>
      <c r="D120" s="866"/>
      <c r="E120" s="866"/>
      <c r="F120" s="866"/>
      <c r="G120" s="59"/>
      <c r="H120" s="59"/>
      <c r="I120" s="59"/>
      <c r="K120" s="969" t="s">
        <v>2262</v>
      </c>
      <c r="L120" s="969"/>
      <c r="M120" s="866"/>
      <c r="N120" s="866"/>
      <c r="O120" s="866"/>
      <c r="P120" s="59"/>
      <c r="Q120" s="265"/>
      <c r="T120" s="867" t="s">
        <v>2946</v>
      </c>
      <c r="U120" s="969"/>
      <c r="V120" s="866"/>
      <c r="W120" s="866"/>
      <c r="X120" s="866"/>
      <c r="Y120" s="59"/>
      <c r="Z120" s="265"/>
    </row>
    <row r="121" spans="2:26">
      <c r="B121" s="970" t="s">
        <v>1530</v>
      </c>
      <c r="C121" s="866"/>
      <c r="D121" s="866"/>
      <c r="E121" s="866"/>
      <c r="F121" s="866"/>
      <c r="G121" s="59"/>
      <c r="H121" s="59"/>
      <c r="I121" s="59"/>
      <c r="K121" s="969" t="s">
        <v>2263</v>
      </c>
      <c r="L121" s="969"/>
      <c r="M121" s="866"/>
      <c r="N121" s="866"/>
      <c r="O121" s="866"/>
      <c r="P121" s="59"/>
      <c r="Q121" s="265"/>
      <c r="T121" s="867" t="s">
        <v>2947</v>
      </c>
      <c r="U121" s="969"/>
      <c r="V121" s="866"/>
      <c r="W121" s="866"/>
      <c r="X121" s="866"/>
      <c r="Y121" s="59"/>
      <c r="Z121" s="265"/>
    </row>
    <row r="122" spans="2:26">
      <c r="B122" s="970" t="s">
        <v>1531</v>
      </c>
      <c r="C122" s="866"/>
      <c r="D122" s="866"/>
      <c r="E122" s="866"/>
      <c r="F122" s="866"/>
      <c r="G122" s="59"/>
      <c r="H122" s="59"/>
      <c r="I122" s="59"/>
      <c r="K122" s="969" t="s">
        <v>2264</v>
      </c>
      <c r="L122" s="969"/>
      <c r="M122" s="866"/>
      <c r="N122" s="866"/>
      <c r="O122" s="866"/>
      <c r="P122" s="59"/>
      <c r="Q122" s="265"/>
      <c r="T122" s="867" t="s">
        <v>2948</v>
      </c>
      <c r="U122" s="969"/>
      <c r="V122" s="866"/>
      <c r="W122" s="866"/>
      <c r="X122" s="866"/>
      <c r="Y122" s="59"/>
      <c r="Z122" s="265"/>
    </row>
    <row r="123" spans="2:26">
      <c r="B123" s="970" t="s">
        <v>1532</v>
      </c>
      <c r="C123" s="866"/>
      <c r="D123" s="866"/>
      <c r="E123" s="866"/>
      <c r="F123" s="866"/>
      <c r="G123" s="59"/>
      <c r="H123" s="59"/>
      <c r="I123" s="59"/>
      <c r="K123" s="969" t="s">
        <v>2265</v>
      </c>
      <c r="L123" s="969"/>
      <c r="M123" s="866"/>
      <c r="N123" s="866"/>
      <c r="O123" s="866"/>
      <c r="P123" s="59"/>
      <c r="Q123" s="265"/>
      <c r="T123" s="867" t="s">
        <v>2949</v>
      </c>
      <c r="U123" s="969"/>
      <c r="V123" s="866"/>
      <c r="W123" s="866"/>
      <c r="X123" s="866"/>
      <c r="Y123" s="59"/>
      <c r="Z123" s="265"/>
    </row>
    <row r="124" spans="2:26">
      <c r="B124" s="970" t="s">
        <v>1533</v>
      </c>
      <c r="C124" s="866"/>
      <c r="D124" s="866"/>
      <c r="E124" s="866"/>
      <c r="F124" s="866"/>
      <c r="G124" s="59"/>
      <c r="H124" s="59"/>
      <c r="I124" s="59"/>
      <c r="K124" s="969" t="s">
        <v>2266</v>
      </c>
      <c r="L124" s="969"/>
      <c r="M124" s="866"/>
      <c r="N124" s="866"/>
      <c r="O124" s="866"/>
      <c r="P124" s="59"/>
      <c r="Q124" s="265"/>
      <c r="T124" s="867" t="s">
        <v>2950</v>
      </c>
      <c r="U124" s="969"/>
      <c r="V124" s="866"/>
      <c r="W124" s="866"/>
      <c r="X124" s="866"/>
      <c r="Y124" s="59"/>
      <c r="Z124" s="265"/>
    </row>
    <row r="125" spans="2:26">
      <c r="B125" s="970" t="s">
        <v>1534</v>
      </c>
      <c r="C125" s="866"/>
      <c r="D125" s="866"/>
      <c r="E125" s="866"/>
      <c r="F125" s="866"/>
      <c r="G125" s="59"/>
      <c r="H125" s="59"/>
      <c r="I125" s="59"/>
      <c r="K125" s="969" t="s">
        <v>2267</v>
      </c>
      <c r="L125" s="969"/>
      <c r="M125" s="866"/>
      <c r="N125" s="866"/>
      <c r="O125" s="866"/>
      <c r="P125" s="59"/>
      <c r="Q125" s="265"/>
      <c r="T125" s="867" t="s">
        <v>2951</v>
      </c>
      <c r="U125" s="969"/>
      <c r="V125" s="866"/>
      <c r="W125" s="866"/>
      <c r="X125" s="866"/>
      <c r="Y125" s="59"/>
      <c r="Z125" s="265"/>
    </row>
    <row r="126" spans="2:26">
      <c r="B126" s="970" t="s">
        <v>1535</v>
      </c>
      <c r="C126" s="866"/>
      <c r="D126" s="866"/>
      <c r="E126" s="866"/>
      <c r="F126" s="866"/>
      <c r="G126" s="59"/>
      <c r="H126" s="59"/>
      <c r="I126" s="59"/>
      <c r="K126" s="969" t="s">
        <v>2268</v>
      </c>
      <c r="L126" s="969"/>
      <c r="M126" s="866"/>
      <c r="N126" s="866"/>
      <c r="O126" s="866"/>
      <c r="P126" s="59"/>
      <c r="Q126" s="265"/>
      <c r="T126" s="867" t="s">
        <v>2952</v>
      </c>
      <c r="U126" s="969"/>
      <c r="V126" s="866"/>
      <c r="W126" s="866"/>
      <c r="X126" s="866"/>
      <c r="Y126" s="59"/>
      <c r="Z126" s="265"/>
    </row>
    <row r="127" spans="2:26">
      <c r="B127" s="970" t="s">
        <v>1536</v>
      </c>
      <c r="C127" s="866"/>
      <c r="D127" s="866"/>
      <c r="E127" s="866"/>
      <c r="F127" s="866"/>
      <c r="G127" s="59"/>
      <c r="H127" s="59"/>
      <c r="I127" s="59"/>
      <c r="K127" s="969" t="s">
        <v>2269</v>
      </c>
      <c r="L127" s="969"/>
      <c r="M127" s="866"/>
      <c r="N127" s="866"/>
      <c r="O127" s="866"/>
      <c r="P127" s="59"/>
      <c r="Q127" s="265"/>
      <c r="T127" s="867" t="s">
        <v>2953</v>
      </c>
      <c r="U127" s="969"/>
      <c r="V127" s="866"/>
      <c r="W127" s="866"/>
      <c r="X127" s="866"/>
      <c r="Y127" s="59"/>
      <c r="Z127" s="265"/>
    </row>
    <row r="128" spans="2:26">
      <c r="B128" s="970" t="s">
        <v>1537</v>
      </c>
      <c r="C128" s="866"/>
      <c r="D128" s="866"/>
      <c r="E128" s="866"/>
      <c r="F128" s="866"/>
      <c r="G128" s="59"/>
      <c r="H128" s="59"/>
      <c r="I128" s="59"/>
      <c r="K128" s="969" t="s">
        <v>2270</v>
      </c>
      <c r="L128" s="969"/>
      <c r="M128" s="866"/>
      <c r="N128" s="866"/>
      <c r="O128" s="866"/>
      <c r="P128" s="59"/>
      <c r="Q128" s="265"/>
      <c r="T128" s="867" t="s">
        <v>2954</v>
      </c>
      <c r="U128" s="969"/>
      <c r="V128" s="866"/>
      <c r="W128" s="866"/>
      <c r="X128" s="866"/>
      <c r="Y128" s="59"/>
      <c r="Z128" s="265"/>
    </row>
    <row r="129" spans="2:26">
      <c r="B129" s="970" t="s">
        <v>1538</v>
      </c>
      <c r="C129" s="866"/>
      <c r="D129" s="866"/>
      <c r="E129" s="866"/>
      <c r="F129" s="866"/>
      <c r="G129" s="59"/>
      <c r="H129" s="59"/>
      <c r="I129" s="59"/>
      <c r="K129" s="969" t="s">
        <v>2271</v>
      </c>
      <c r="L129" s="969"/>
      <c r="M129" s="866"/>
      <c r="N129" s="866"/>
      <c r="O129" s="866"/>
      <c r="P129" s="59"/>
      <c r="Q129" s="265"/>
      <c r="T129" s="867" t="s">
        <v>2955</v>
      </c>
      <c r="U129" s="969"/>
      <c r="V129" s="866"/>
      <c r="W129" s="866"/>
      <c r="X129" s="866"/>
      <c r="Y129" s="59"/>
      <c r="Z129" s="265"/>
    </row>
    <row r="130" spans="2:26">
      <c r="B130" s="970" t="s">
        <v>1539</v>
      </c>
      <c r="C130" s="866"/>
      <c r="D130" s="866"/>
      <c r="E130" s="866"/>
      <c r="F130" s="866"/>
      <c r="G130" s="59"/>
      <c r="H130" s="59"/>
      <c r="I130" s="59"/>
      <c r="K130" s="969" t="s">
        <v>2272</v>
      </c>
      <c r="L130" s="969"/>
      <c r="M130" s="866"/>
      <c r="N130" s="866"/>
      <c r="O130" s="866"/>
      <c r="P130" s="59"/>
      <c r="Q130" s="265"/>
      <c r="T130" s="867" t="s">
        <v>2956</v>
      </c>
      <c r="U130" s="969"/>
      <c r="V130" s="866"/>
      <c r="W130" s="866"/>
      <c r="X130" s="866"/>
      <c r="Y130" s="59"/>
      <c r="Z130" s="265"/>
    </row>
    <row r="131" spans="2:26">
      <c r="B131" s="970" t="s">
        <v>1540</v>
      </c>
      <c r="C131" s="866"/>
      <c r="D131" s="866"/>
      <c r="E131" s="866"/>
      <c r="F131" s="866"/>
      <c r="G131" s="59"/>
      <c r="H131" s="59"/>
      <c r="I131" s="59"/>
      <c r="K131" s="969" t="s">
        <v>2273</v>
      </c>
      <c r="L131" s="969"/>
      <c r="M131" s="866"/>
      <c r="N131" s="866"/>
      <c r="O131" s="866"/>
      <c r="P131" s="59"/>
      <c r="Q131" s="265"/>
      <c r="T131" s="867" t="s">
        <v>2957</v>
      </c>
      <c r="U131" s="969"/>
      <c r="V131" s="866"/>
      <c r="W131" s="866"/>
      <c r="X131" s="866"/>
      <c r="Y131" s="59"/>
      <c r="Z131" s="265"/>
    </row>
    <row r="132" spans="2:26">
      <c r="B132" s="970" t="s">
        <v>1541</v>
      </c>
      <c r="C132" s="866"/>
      <c r="D132" s="866"/>
      <c r="E132" s="866"/>
      <c r="F132" s="866"/>
      <c r="G132" s="59"/>
      <c r="H132" s="59"/>
      <c r="I132" s="59"/>
      <c r="K132" s="969" t="s">
        <v>2274</v>
      </c>
      <c r="L132" s="969"/>
      <c r="M132" s="866"/>
      <c r="N132" s="866"/>
      <c r="O132" s="866"/>
      <c r="P132" s="59"/>
      <c r="Q132" s="265"/>
      <c r="T132" s="867" t="s">
        <v>2958</v>
      </c>
      <c r="U132" s="969"/>
      <c r="V132" s="866"/>
      <c r="W132" s="866"/>
      <c r="X132" s="866"/>
      <c r="Y132" s="59"/>
      <c r="Z132" s="265"/>
    </row>
    <row r="133" spans="2:26" ht="18.75">
      <c r="B133" s="970" t="s">
        <v>1542</v>
      </c>
      <c r="C133" s="866"/>
      <c r="D133" s="866"/>
      <c r="E133" s="866"/>
      <c r="F133" s="866"/>
      <c r="G133" s="59"/>
      <c r="H133" s="59"/>
      <c r="I133" s="59"/>
      <c r="K133" s="971" t="s">
        <v>2275</v>
      </c>
      <c r="L133" s="969"/>
      <c r="M133" s="866"/>
      <c r="N133" s="866"/>
      <c r="O133" s="866"/>
      <c r="P133" s="59"/>
      <c r="Q133" s="265"/>
      <c r="T133" s="867" t="s">
        <v>2959</v>
      </c>
      <c r="U133" s="969"/>
      <c r="V133" s="866"/>
      <c r="W133" s="866"/>
      <c r="X133" s="866"/>
      <c r="Y133" s="59"/>
      <c r="Z133" s="265"/>
    </row>
    <row r="134" spans="2:26">
      <c r="B134" s="970" t="s">
        <v>1543</v>
      </c>
      <c r="C134" s="866"/>
      <c r="D134" s="866"/>
      <c r="E134" s="866"/>
      <c r="F134" s="866"/>
      <c r="G134" s="59"/>
      <c r="H134" s="59"/>
      <c r="I134" s="59"/>
      <c r="K134" s="969" t="s">
        <v>2276</v>
      </c>
      <c r="L134" s="969"/>
      <c r="M134" s="866"/>
      <c r="N134" s="866"/>
      <c r="O134" s="866"/>
      <c r="P134" s="59"/>
      <c r="Q134" s="265"/>
      <c r="T134" s="867" t="s">
        <v>2960</v>
      </c>
      <c r="U134" s="969"/>
      <c r="V134" s="866"/>
      <c r="W134" s="866"/>
      <c r="X134" s="866"/>
      <c r="Y134" s="59"/>
      <c r="Z134" s="265"/>
    </row>
    <row r="135" spans="2:26">
      <c r="B135" s="970" t="s">
        <v>1544</v>
      </c>
      <c r="C135" s="866"/>
      <c r="D135" s="866"/>
      <c r="E135" s="866"/>
      <c r="F135" s="866"/>
      <c r="G135" s="59"/>
      <c r="H135" s="59"/>
      <c r="I135" s="59"/>
      <c r="K135" s="969" t="s">
        <v>2277</v>
      </c>
      <c r="L135" s="969"/>
      <c r="M135" s="866"/>
      <c r="N135" s="866"/>
      <c r="O135" s="866"/>
      <c r="P135" s="59"/>
      <c r="Q135" s="265"/>
      <c r="T135" s="867" t="s">
        <v>2961</v>
      </c>
      <c r="U135" s="969"/>
      <c r="V135" s="866"/>
      <c r="W135" s="866"/>
      <c r="X135" s="866"/>
      <c r="Y135" s="59"/>
      <c r="Z135" s="265"/>
    </row>
    <row r="136" spans="2:26">
      <c r="B136" s="970" t="s">
        <v>1545</v>
      </c>
      <c r="C136" s="866"/>
      <c r="D136" s="866"/>
      <c r="E136" s="866"/>
      <c r="F136" s="866"/>
      <c r="G136" s="59"/>
      <c r="H136" s="59"/>
      <c r="I136" s="59"/>
      <c r="K136" s="969" t="s">
        <v>2278</v>
      </c>
      <c r="L136" s="969"/>
      <c r="M136" s="866"/>
      <c r="N136" s="866"/>
      <c r="O136" s="866"/>
      <c r="P136" s="59"/>
      <c r="Q136" s="265"/>
      <c r="T136" s="867" t="s">
        <v>2962</v>
      </c>
      <c r="U136" s="969"/>
      <c r="V136" s="866"/>
      <c r="W136" s="866"/>
      <c r="X136" s="866"/>
      <c r="Y136" s="59"/>
      <c r="Z136" s="265"/>
    </row>
    <row r="137" spans="2:26">
      <c r="B137" s="970" t="s">
        <v>1546</v>
      </c>
      <c r="C137" s="866"/>
      <c r="D137" s="866"/>
      <c r="E137" s="866"/>
      <c r="F137" s="866"/>
      <c r="G137" s="59"/>
      <c r="H137" s="59"/>
      <c r="I137" s="59"/>
      <c r="K137" s="969" t="s">
        <v>2279</v>
      </c>
      <c r="L137" s="969"/>
      <c r="M137" s="866"/>
      <c r="N137" s="866"/>
      <c r="O137" s="866"/>
      <c r="P137" s="59"/>
      <c r="Q137" s="265"/>
      <c r="T137" s="867" t="s">
        <v>2963</v>
      </c>
      <c r="U137" s="969"/>
      <c r="V137" s="866"/>
      <c r="W137" s="866"/>
      <c r="X137" s="866"/>
      <c r="Y137" s="59"/>
      <c r="Z137" s="265"/>
    </row>
    <row r="138" spans="2:26">
      <c r="B138" s="970" t="s">
        <v>1547</v>
      </c>
      <c r="C138" s="866"/>
      <c r="D138" s="866"/>
      <c r="E138" s="866"/>
      <c r="F138" s="866"/>
      <c r="G138" s="59"/>
      <c r="H138" s="59"/>
      <c r="I138" s="59"/>
      <c r="K138" s="969" t="s">
        <v>2280</v>
      </c>
      <c r="L138" s="969"/>
      <c r="M138" s="866"/>
      <c r="N138" s="866"/>
      <c r="O138" s="866"/>
      <c r="P138" s="59"/>
      <c r="Q138" s="265"/>
      <c r="T138" s="867" t="s">
        <v>2964</v>
      </c>
      <c r="U138" s="969"/>
      <c r="V138" s="866"/>
      <c r="W138" s="866"/>
      <c r="X138" s="866"/>
      <c r="Y138" s="59"/>
      <c r="Z138" s="265"/>
    </row>
    <row r="139" spans="2:26">
      <c r="B139" s="970" t="s">
        <v>1548</v>
      </c>
      <c r="C139" s="866"/>
      <c r="D139" s="866"/>
      <c r="E139" s="866"/>
      <c r="F139" s="866"/>
      <c r="G139" s="59"/>
      <c r="H139" s="59"/>
      <c r="I139" s="59"/>
      <c r="K139" s="969" t="s">
        <v>2281</v>
      </c>
      <c r="L139" s="969"/>
      <c r="M139" s="866"/>
      <c r="N139" s="866"/>
      <c r="O139" s="866"/>
      <c r="P139" s="59"/>
      <c r="Q139" s="265"/>
      <c r="T139" s="867" t="s">
        <v>2965</v>
      </c>
      <c r="U139" s="969"/>
      <c r="V139" s="866"/>
      <c r="W139" s="866"/>
      <c r="X139" s="866"/>
      <c r="Y139" s="59"/>
      <c r="Z139" s="265"/>
    </row>
    <row r="140" spans="2:26">
      <c r="B140" s="970" t="s">
        <v>1549</v>
      </c>
      <c r="C140" s="866"/>
      <c r="D140" s="866"/>
      <c r="E140" s="866"/>
      <c r="F140" s="866"/>
      <c r="G140" s="59"/>
      <c r="H140" s="59"/>
      <c r="I140" s="59"/>
      <c r="K140" s="969" t="s">
        <v>2282</v>
      </c>
      <c r="L140" s="969"/>
      <c r="M140" s="866"/>
      <c r="N140" s="866"/>
      <c r="O140" s="866"/>
      <c r="P140" s="59"/>
      <c r="Q140" s="265"/>
      <c r="T140" s="867" t="s">
        <v>2966</v>
      </c>
      <c r="U140" s="969"/>
      <c r="V140" s="866"/>
      <c r="W140" s="866"/>
      <c r="X140" s="866"/>
      <c r="Y140" s="59"/>
      <c r="Z140" s="265"/>
    </row>
    <row r="141" spans="2:26">
      <c r="B141" s="970" t="s">
        <v>1550</v>
      </c>
      <c r="C141" s="866"/>
      <c r="D141" s="866"/>
      <c r="E141" s="866"/>
      <c r="F141" s="866"/>
      <c r="G141" s="59"/>
      <c r="H141" s="59"/>
      <c r="I141" s="59"/>
      <c r="K141" s="969" t="s">
        <v>2283</v>
      </c>
      <c r="L141" s="969"/>
      <c r="M141" s="866"/>
      <c r="N141" s="866"/>
      <c r="O141" s="866"/>
      <c r="P141" s="59"/>
      <c r="Q141" s="265"/>
      <c r="T141" s="867" t="s">
        <v>2967</v>
      </c>
      <c r="U141" s="969"/>
      <c r="V141" s="866"/>
      <c r="W141" s="866"/>
      <c r="X141" s="866"/>
      <c r="Y141" s="59"/>
      <c r="Z141" s="265"/>
    </row>
    <row r="142" spans="2:26">
      <c r="B142" s="970" t="s">
        <v>1551</v>
      </c>
      <c r="C142" s="866"/>
      <c r="D142" s="866"/>
      <c r="E142" s="866"/>
      <c r="F142" s="866"/>
      <c r="G142" s="59"/>
      <c r="H142" s="59"/>
      <c r="I142" s="59"/>
      <c r="K142" s="969" t="s">
        <v>2284</v>
      </c>
      <c r="L142" s="969"/>
      <c r="M142" s="866"/>
      <c r="N142" s="866"/>
      <c r="O142" s="866"/>
      <c r="P142" s="59"/>
      <c r="Q142" s="265"/>
      <c r="T142" s="867" t="s">
        <v>2968</v>
      </c>
      <c r="U142" s="969"/>
      <c r="V142" s="866"/>
      <c r="W142" s="866"/>
      <c r="X142" s="866"/>
      <c r="Y142" s="59"/>
      <c r="Z142" s="265"/>
    </row>
    <row r="143" spans="2:26">
      <c r="B143" s="970" t="s">
        <v>1552</v>
      </c>
      <c r="C143" s="866"/>
      <c r="D143" s="866"/>
      <c r="E143" s="866"/>
      <c r="F143" s="866"/>
      <c r="G143" s="59"/>
      <c r="H143" s="59"/>
      <c r="I143" s="59"/>
      <c r="K143" s="969" t="s">
        <v>2285</v>
      </c>
      <c r="L143" s="969"/>
      <c r="M143" s="866"/>
      <c r="N143" s="866"/>
      <c r="O143" s="866"/>
      <c r="P143" s="59"/>
      <c r="Q143" s="265"/>
      <c r="T143" s="867" t="s">
        <v>2969</v>
      </c>
      <c r="U143" s="969"/>
      <c r="V143" s="866"/>
      <c r="W143" s="866"/>
      <c r="X143" s="866"/>
      <c r="Y143" s="59"/>
      <c r="Z143" s="265"/>
    </row>
    <row r="144" spans="2:26">
      <c r="B144" s="970" t="s">
        <v>1553</v>
      </c>
      <c r="C144" s="866"/>
      <c r="D144" s="866"/>
      <c r="E144" s="866"/>
      <c r="F144" s="866"/>
      <c r="G144" s="59"/>
      <c r="H144" s="59"/>
      <c r="I144" s="59"/>
      <c r="K144" s="969" t="s">
        <v>2286</v>
      </c>
      <c r="L144" s="969"/>
      <c r="M144" s="866"/>
      <c r="N144" s="866"/>
      <c r="O144" s="866"/>
      <c r="P144" s="59"/>
      <c r="Q144" s="265"/>
      <c r="T144" s="867" t="s">
        <v>2970</v>
      </c>
      <c r="U144" s="969"/>
      <c r="V144" s="866"/>
      <c r="W144" s="866"/>
      <c r="X144" s="866"/>
      <c r="Y144" s="59"/>
      <c r="Z144" s="265"/>
    </row>
    <row r="145" spans="2:26">
      <c r="B145" s="970" t="s">
        <v>1554</v>
      </c>
      <c r="C145" s="866"/>
      <c r="D145" s="866"/>
      <c r="E145" s="866"/>
      <c r="F145" s="866"/>
      <c r="G145" s="59"/>
      <c r="H145" s="59"/>
      <c r="I145" s="59"/>
      <c r="K145" s="969" t="s">
        <v>2287</v>
      </c>
      <c r="L145" s="969"/>
      <c r="M145" s="866"/>
      <c r="N145" s="866"/>
      <c r="O145" s="866"/>
      <c r="P145" s="59"/>
      <c r="Q145" s="265"/>
      <c r="T145" s="867" t="s">
        <v>2971</v>
      </c>
      <c r="U145" s="969"/>
      <c r="V145" s="866"/>
      <c r="W145" s="866"/>
      <c r="X145" s="866"/>
      <c r="Y145" s="59"/>
      <c r="Z145" s="265"/>
    </row>
    <row r="146" spans="2:26">
      <c r="B146" s="970" t="s">
        <v>1555</v>
      </c>
      <c r="C146" s="866"/>
      <c r="D146" s="866"/>
      <c r="E146" s="866"/>
      <c r="F146" s="866"/>
      <c r="G146" s="59"/>
      <c r="H146" s="59"/>
      <c r="I146" s="59"/>
      <c r="K146" s="969" t="s">
        <v>2288</v>
      </c>
      <c r="L146" s="969"/>
      <c r="M146" s="866"/>
      <c r="N146" s="866"/>
      <c r="O146" s="866"/>
      <c r="P146" s="59"/>
      <c r="Q146" s="265"/>
      <c r="T146" s="867" t="s">
        <v>2972</v>
      </c>
      <c r="U146" s="969"/>
      <c r="V146" s="866"/>
      <c r="W146" s="866"/>
      <c r="X146" s="866"/>
      <c r="Y146" s="59"/>
      <c r="Z146" s="265"/>
    </row>
    <row r="147" spans="2:26">
      <c r="B147" s="970" t="s">
        <v>1556</v>
      </c>
      <c r="C147" s="866"/>
      <c r="D147" s="866"/>
      <c r="E147" s="866"/>
      <c r="F147" s="866"/>
      <c r="G147" s="59"/>
      <c r="H147" s="59"/>
      <c r="I147" s="59"/>
      <c r="K147" s="969" t="s">
        <v>2289</v>
      </c>
      <c r="L147" s="969"/>
      <c r="M147" s="866"/>
      <c r="N147" s="866"/>
      <c r="O147" s="866"/>
      <c r="P147" s="59"/>
      <c r="Q147" s="265"/>
      <c r="T147" s="867" t="s">
        <v>2973</v>
      </c>
      <c r="U147" s="969"/>
      <c r="V147" s="866"/>
      <c r="W147" s="866"/>
      <c r="X147" s="866"/>
      <c r="Y147" s="59"/>
      <c r="Z147" s="265"/>
    </row>
    <row r="148" spans="2:26">
      <c r="B148" s="970" t="s">
        <v>1557</v>
      </c>
      <c r="C148" s="866"/>
      <c r="D148" s="866"/>
      <c r="E148" s="866"/>
      <c r="F148" s="866"/>
      <c r="G148" s="59"/>
      <c r="H148" s="59"/>
      <c r="I148" s="59"/>
      <c r="K148" s="969" t="s">
        <v>2290</v>
      </c>
      <c r="L148" s="969"/>
      <c r="M148" s="866"/>
      <c r="N148" s="866"/>
      <c r="O148" s="866"/>
      <c r="P148" s="59"/>
      <c r="Q148" s="265"/>
      <c r="T148" s="867" t="s">
        <v>2974</v>
      </c>
      <c r="U148" s="969"/>
      <c r="V148" s="866"/>
      <c r="W148" s="866"/>
      <c r="X148" s="866"/>
      <c r="Y148" s="59"/>
      <c r="Z148" s="265"/>
    </row>
    <row r="149" spans="2:26">
      <c r="B149" s="970" t="s">
        <v>1558</v>
      </c>
      <c r="C149" s="866"/>
      <c r="D149" s="866"/>
      <c r="E149" s="866"/>
      <c r="F149" s="866"/>
      <c r="G149" s="59"/>
      <c r="H149" s="59"/>
      <c r="I149" s="59"/>
      <c r="K149" s="969" t="s">
        <v>2291</v>
      </c>
      <c r="L149" s="969"/>
      <c r="M149" s="866"/>
      <c r="N149" s="866"/>
      <c r="O149" s="866"/>
      <c r="P149" s="59"/>
      <c r="Q149" s="265"/>
      <c r="T149" s="867" t="s">
        <v>2975</v>
      </c>
      <c r="U149" s="969"/>
      <c r="V149" s="866"/>
      <c r="W149" s="866"/>
      <c r="X149" s="866"/>
      <c r="Y149" s="59"/>
      <c r="Z149" s="265"/>
    </row>
    <row r="150" spans="2:26">
      <c r="B150" s="970" t="s">
        <v>1559</v>
      </c>
      <c r="C150" s="866"/>
      <c r="D150" s="866"/>
      <c r="E150" s="866"/>
      <c r="F150" s="866"/>
      <c r="G150" s="59"/>
      <c r="H150" s="59"/>
      <c r="I150" s="59"/>
      <c r="K150" s="969" t="s">
        <v>2292</v>
      </c>
      <c r="L150" s="969"/>
      <c r="M150" s="866"/>
      <c r="N150" s="866"/>
      <c r="O150" s="866"/>
      <c r="P150" s="59"/>
      <c r="Q150" s="265"/>
      <c r="T150" s="867" t="s">
        <v>2976</v>
      </c>
      <c r="U150" s="969"/>
      <c r="V150" s="866"/>
      <c r="W150" s="866"/>
      <c r="X150" s="866"/>
      <c r="Y150" s="59"/>
      <c r="Z150" s="265"/>
    </row>
    <row r="151" spans="2:26">
      <c r="B151" s="970" t="s">
        <v>1560</v>
      </c>
      <c r="C151" s="866"/>
      <c r="D151" s="866"/>
      <c r="E151" s="866"/>
      <c r="F151" s="866"/>
      <c r="G151" s="59"/>
      <c r="H151" s="59"/>
      <c r="I151" s="59"/>
      <c r="K151" s="969" t="s">
        <v>2293</v>
      </c>
      <c r="L151" s="969"/>
      <c r="M151" s="866"/>
      <c r="N151" s="866"/>
      <c r="O151" s="866"/>
      <c r="P151" s="59"/>
      <c r="Q151" s="265"/>
      <c r="T151" s="867" t="s">
        <v>2977</v>
      </c>
      <c r="U151" s="969"/>
      <c r="V151" s="866"/>
      <c r="W151" s="866"/>
      <c r="X151" s="866"/>
      <c r="Y151" s="59"/>
      <c r="Z151" s="265"/>
    </row>
    <row r="152" spans="2:26">
      <c r="B152" s="970" t="s">
        <v>1561</v>
      </c>
      <c r="C152" s="866"/>
      <c r="D152" s="866"/>
      <c r="E152" s="866"/>
      <c r="F152" s="866"/>
      <c r="G152" s="59"/>
      <c r="H152" s="59"/>
      <c r="I152" s="59"/>
      <c r="K152" s="969" t="s">
        <v>2294</v>
      </c>
      <c r="L152" s="969"/>
      <c r="M152" s="866"/>
      <c r="N152" s="866"/>
      <c r="O152" s="866"/>
      <c r="P152" s="59"/>
      <c r="Q152" s="265"/>
      <c r="T152" s="867" t="s">
        <v>2978</v>
      </c>
      <c r="U152" s="969"/>
      <c r="V152" s="866"/>
      <c r="W152" s="866"/>
      <c r="X152" s="866"/>
      <c r="Y152" s="59"/>
      <c r="Z152" s="265"/>
    </row>
    <row r="153" spans="2:26">
      <c r="B153" s="970" t="s">
        <v>1562</v>
      </c>
      <c r="C153" s="866"/>
      <c r="D153" s="866"/>
      <c r="E153" s="866"/>
      <c r="F153" s="866"/>
      <c r="G153" s="59"/>
      <c r="H153" s="59"/>
      <c r="I153" s="59"/>
      <c r="K153" s="969" t="s">
        <v>2295</v>
      </c>
      <c r="L153" s="969"/>
      <c r="M153" s="866"/>
      <c r="N153" s="866"/>
      <c r="O153" s="866"/>
      <c r="P153" s="59"/>
      <c r="Q153" s="265"/>
      <c r="T153" s="867" t="s">
        <v>2979</v>
      </c>
      <c r="U153" s="969"/>
      <c r="V153" s="866"/>
      <c r="W153" s="866"/>
      <c r="X153" s="866"/>
      <c r="Y153" s="59"/>
      <c r="Z153" s="265"/>
    </row>
    <row r="154" spans="2:26">
      <c r="B154" s="970" t="s">
        <v>1563</v>
      </c>
      <c r="C154" s="866"/>
      <c r="D154" s="866"/>
      <c r="E154" s="866"/>
      <c r="F154" s="866"/>
      <c r="G154" s="59"/>
      <c r="H154" s="59"/>
      <c r="I154" s="59"/>
      <c r="K154" s="969" t="s">
        <v>2296</v>
      </c>
      <c r="L154" s="969"/>
      <c r="M154" s="866"/>
      <c r="N154" s="866"/>
      <c r="O154" s="866"/>
      <c r="P154" s="59"/>
      <c r="Q154" s="265"/>
      <c r="T154" s="867" t="s">
        <v>2980</v>
      </c>
      <c r="U154" s="969"/>
      <c r="V154" s="866"/>
      <c r="W154" s="866"/>
      <c r="X154" s="866"/>
      <c r="Y154" s="59"/>
      <c r="Z154" s="265"/>
    </row>
    <row r="155" spans="2:26">
      <c r="B155" s="970" t="s">
        <v>1564</v>
      </c>
      <c r="C155" s="866"/>
      <c r="D155" s="866"/>
      <c r="E155" s="866"/>
      <c r="F155" s="866"/>
      <c r="G155" s="59"/>
      <c r="H155" s="59"/>
      <c r="I155" s="59"/>
      <c r="K155" s="969" t="s">
        <v>2297</v>
      </c>
      <c r="L155" s="969"/>
      <c r="M155" s="866"/>
      <c r="N155" s="866"/>
      <c r="O155" s="866"/>
      <c r="P155" s="59"/>
      <c r="Q155" s="265"/>
      <c r="T155" s="867" t="s">
        <v>2981</v>
      </c>
      <c r="U155" s="969"/>
      <c r="V155" s="866"/>
      <c r="W155" s="866"/>
      <c r="X155" s="866"/>
      <c r="Y155" s="59"/>
      <c r="Z155" s="265"/>
    </row>
    <row r="156" spans="2:26">
      <c r="B156" s="970" t="s">
        <v>1565</v>
      </c>
      <c r="C156" s="866"/>
      <c r="D156" s="866"/>
      <c r="E156" s="866"/>
      <c r="F156" s="866"/>
      <c r="G156" s="59"/>
      <c r="H156" s="59"/>
      <c r="I156" s="59"/>
      <c r="K156" s="969" t="s">
        <v>2298</v>
      </c>
      <c r="L156" s="969"/>
      <c r="M156" s="866"/>
      <c r="N156" s="866"/>
      <c r="O156" s="866"/>
      <c r="P156" s="59"/>
      <c r="Q156" s="265"/>
      <c r="T156" s="867" t="s">
        <v>2982</v>
      </c>
      <c r="U156" s="969"/>
      <c r="V156" s="866"/>
      <c r="W156" s="866"/>
      <c r="X156" s="866"/>
      <c r="Y156" s="59"/>
      <c r="Z156" s="265"/>
    </row>
    <row r="157" spans="2:26">
      <c r="B157" s="970" t="s">
        <v>1566</v>
      </c>
      <c r="C157" s="866"/>
      <c r="D157" s="866"/>
      <c r="E157" s="866"/>
      <c r="F157" s="866"/>
      <c r="G157" s="59"/>
      <c r="H157" s="59"/>
      <c r="I157" s="59"/>
      <c r="K157" s="969" t="s">
        <v>2299</v>
      </c>
      <c r="L157" s="969"/>
      <c r="M157" s="866"/>
      <c r="N157" s="866"/>
      <c r="O157" s="866"/>
      <c r="P157" s="59"/>
      <c r="Q157" s="265"/>
      <c r="T157" s="867" t="s">
        <v>2983</v>
      </c>
      <c r="U157" s="969"/>
      <c r="V157" s="866"/>
      <c r="W157" s="866"/>
      <c r="X157" s="866"/>
      <c r="Y157" s="59"/>
      <c r="Z157" s="265"/>
    </row>
    <row r="158" spans="2:26">
      <c r="B158" s="970" t="s">
        <v>1567</v>
      </c>
      <c r="C158" s="866"/>
      <c r="D158" s="866"/>
      <c r="E158" s="866"/>
      <c r="F158" s="866"/>
      <c r="G158" s="59"/>
      <c r="H158" s="59"/>
      <c r="I158" s="59"/>
      <c r="K158" s="969" t="s">
        <v>2300</v>
      </c>
      <c r="L158" s="969"/>
      <c r="M158" s="866"/>
      <c r="N158" s="866"/>
      <c r="O158" s="866"/>
      <c r="P158" s="59"/>
      <c r="Q158" s="265"/>
      <c r="T158" s="867" t="s">
        <v>2984</v>
      </c>
      <c r="U158" s="969"/>
      <c r="V158" s="866"/>
      <c r="W158" s="866"/>
      <c r="X158" s="866"/>
      <c r="Y158" s="59"/>
      <c r="Z158" s="265"/>
    </row>
    <row r="159" spans="2:26">
      <c r="B159" s="970" t="s">
        <v>1568</v>
      </c>
      <c r="C159" s="866"/>
      <c r="D159" s="866"/>
      <c r="E159" s="866"/>
      <c r="F159" s="866"/>
      <c r="G159" s="59"/>
      <c r="H159" s="59"/>
      <c r="I159" s="59"/>
      <c r="K159" s="969" t="s">
        <v>2301</v>
      </c>
      <c r="L159" s="969"/>
      <c r="M159" s="866"/>
      <c r="N159" s="866"/>
      <c r="O159" s="866"/>
      <c r="P159" s="59"/>
      <c r="Q159" s="265"/>
      <c r="T159" s="867" t="s">
        <v>2985</v>
      </c>
      <c r="U159" s="969"/>
      <c r="V159" s="866"/>
      <c r="W159" s="866"/>
      <c r="X159" s="866"/>
      <c r="Y159" s="59"/>
      <c r="Z159" s="265"/>
    </row>
    <row r="160" spans="2:26">
      <c r="B160" s="970" t="s">
        <v>1569</v>
      </c>
      <c r="C160" s="866"/>
      <c r="D160" s="866"/>
      <c r="E160" s="866"/>
      <c r="F160" s="866"/>
      <c r="G160" s="59"/>
      <c r="H160" s="59"/>
      <c r="I160" s="59"/>
      <c r="K160" s="969" t="s">
        <v>2302</v>
      </c>
      <c r="L160" s="969"/>
      <c r="M160" s="866"/>
      <c r="N160" s="866"/>
      <c r="O160" s="866"/>
      <c r="P160" s="59"/>
      <c r="Q160" s="265"/>
      <c r="T160" s="867" t="s">
        <v>2986</v>
      </c>
      <c r="U160" s="969"/>
      <c r="V160" s="866"/>
      <c r="W160" s="866"/>
      <c r="X160" s="866"/>
      <c r="Y160" s="59"/>
      <c r="Z160" s="265"/>
    </row>
    <row r="161" spans="2:26">
      <c r="B161" s="970" t="s">
        <v>1570</v>
      </c>
      <c r="C161" s="866"/>
      <c r="D161" s="866"/>
      <c r="E161" s="866"/>
      <c r="F161" s="866"/>
      <c r="G161" s="59"/>
      <c r="H161" s="59"/>
      <c r="I161" s="59"/>
      <c r="K161" s="969" t="s">
        <v>2303</v>
      </c>
      <c r="L161" s="969"/>
      <c r="M161" s="866"/>
      <c r="N161" s="866"/>
      <c r="O161" s="866"/>
      <c r="P161" s="59"/>
      <c r="Q161" s="265"/>
      <c r="T161" s="867" t="s">
        <v>2987</v>
      </c>
      <c r="U161" s="969"/>
      <c r="V161" s="866"/>
      <c r="W161" s="866"/>
      <c r="X161" s="866"/>
      <c r="Y161" s="59"/>
      <c r="Z161" s="265"/>
    </row>
    <row r="162" spans="2:26">
      <c r="B162" s="970" t="s">
        <v>1571</v>
      </c>
      <c r="C162" s="866"/>
      <c r="D162" s="866"/>
      <c r="E162" s="866"/>
      <c r="F162" s="866"/>
      <c r="G162" s="59"/>
      <c r="H162" s="59"/>
      <c r="I162" s="59"/>
      <c r="K162" s="969" t="s">
        <v>2304</v>
      </c>
      <c r="L162" s="969"/>
      <c r="M162" s="866"/>
      <c r="N162" s="866"/>
      <c r="O162" s="866"/>
      <c r="P162" s="59"/>
      <c r="Q162" s="265"/>
      <c r="T162" s="867" t="s">
        <v>2988</v>
      </c>
      <c r="U162" s="969"/>
      <c r="V162" s="866"/>
      <c r="W162" s="866"/>
      <c r="X162" s="866"/>
      <c r="Y162" s="59"/>
      <c r="Z162" s="265"/>
    </row>
    <row r="163" spans="2:26">
      <c r="B163" s="970" t="s">
        <v>1572</v>
      </c>
      <c r="C163" s="866"/>
      <c r="D163" s="866"/>
      <c r="E163" s="866"/>
      <c r="F163" s="866"/>
      <c r="G163" s="59"/>
      <c r="H163" s="59"/>
      <c r="I163" s="59"/>
      <c r="K163" s="969" t="s">
        <v>2305</v>
      </c>
      <c r="L163" s="969"/>
      <c r="M163" s="866"/>
      <c r="N163" s="866"/>
      <c r="O163" s="866"/>
      <c r="P163" s="59"/>
      <c r="Q163" s="265"/>
      <c r="T163" s="867" t="s">
        <v>2989</v>
      </c>
      <c r="U163" s="969"/>
      <c r="V163" s="866"/>
      <c r="W163" s="866"/>
      <c r="X163" s="866"/>
      <c r="Y163" s="59"/>
      <c r="Z163" s="265"/>
    </row>
    <row r="164" spans="2:26">
      <c r="B164" s="970" t="s">
        <v>1573</v>
      </c>
      <c r="C164" s="866"/>
      <c r="D164" s="866"/>
      <c r="E164" s="866"/>
      <c r="F164" s="866"/>
      <c r="G164" s="59"/>
      <c r="H164" s="59"/>
      <c r="I164" s="59"/>
      <c r="K164" s="969" t="s">
        <v>2306</v>
      </c>
      <c r="L164" s="969"/>
      <c r="M164" s="866"/>
      <c r="N164" s="866"/>
      <c r="O164" s="866"/>
      <c r="P164" s="59"/>
      <c r="Q164" s="265"/>
      <c r="T164" s="867" t="s">
        <v>2990</v>
      </c>
      <c r="U164" s="969"/>
      <c r="V164" s="866"/>
      <c r="W164" s="866"/>
      <c r="X164" s="866"/>
      <c r="Y164" s="59"/>
      <c r="Z164" s="265"/>
    </row>
    <row r="165" spans="2:26">
      <c r="B165" s="970" t="s">
        <v>1574</v>
      </c>
      <c r="C165" s="866"/>
      <c r="D165" s="866"/>
      <c r="E165" s="866"/>
      <c r="F165" s="866"/>
      <c r="G165" s="59"/>
      <c r="H165" s="59"/>
      <c r="I165" s="59"/>
      <c r="K165" s="969" t="s">
        <v>2307</v>
      </c>
      <c r="L165" s="969"/>
      <c r="M165" s="866"/>
      <c r="N165" s="866"/>
      <c r="O165" s="866"/>
      <c r="P165" s="59"/>
      <c r="Q165" s="265"/>
      <c r="T165" s="867" t="s">
        <v>2991</v>
      </c>
      <c r="U165" s="969"/>
      <c r="V165" s="866"/>
      <c r="W165" s="866"/>
      <c r="X165" s="866"/>
      <c r="Y165" s="59"/>
      <c r="Z165" s="265"/>
    </row>
    <row r="166" spans="2:26">
      <c r="B166" s="970" t="s">
        <v>1575</v>
      </c>
      <c r="C166" s="866"/>
      <c r="D166" s="866"/>
      <c r="E166" s="866"/>
      <c r="F166" s="866"/>
      <c r="G166" s="59"/>
      <c r="H166" s="59"/>
      <c r="I166" s="59"/>
      <c r="K166" s="969" t="s">
        <v>2308</v>
      </c>
      <c r="L166" s="969"/>
      <c r="M166" s="866"/>
      <c r="N166" s="866"/>
      <c r="O166" s="866"/>
      <c r="P166" s="59"/>
      <c r="Q166" s="265"/>
      <c r="T166" s="867" t="s">
        <v>2992</v>
      </c>
      <c r="U166" s="969"/>
      <c r="V166" s="866"/>
      <c r="W166" s="866"/>
      <c r="X166" s="866"/>
      <c r="Y166" s="59"/>
      <c r="Z166" s="265"/>
    </row>
    <row r="167" spans="2:26">
      <c r="B167" s="970" t="s">
        <v>1576</v>
      </c>
      <c r="C167" s="866"/>
      <c r="D167" s="866"/>
      <c r="E167" s="866"/>
      <c r="F167" s="866"/>
      <c r="G167" s="59"/>
      <c r="H167" s="59"/>
      <c r="I167" s="59"/>
      <c r="K167" s="969" t="s">
        <v>2309</v>
      </c>
      <c r="L167" s="969"/>
      <c r="M167" s="866"/>
      <c r="N167" s="866"/>
      <c r="O167" s="866"/>
      <c r="P167" s="59"/>
      <c r="Q167" s="265"/>
      <c r="T167" s="867" t="s">
        <v>2993</v>
      </c>
      <c r="U167" s="969"/>
      <c r="V167" s="866"/>
      <c r="W167" s="866"/>
      <c r="X167" s="866"/>
      <c r="Y167" s="59"/>
      <c r="Z167" s="265"/>
    </row>
    <row r="168" spans="2:26">
      <c r="B168" s="970" t="s">
        <v>1577</v>
      </c>
      <c r="C168" s="866"/>
      <c r="D168" s="866"/>
      <c r="E168" s="866"/>
      <c r="F168" s="866"/>
      <c r="G168" s="59"/>
      <c r="H168" s="59"/>
      <c r="I168" s="59"/>
      <c r="K168" s="969" t="s">
        <v>2310</v>
      </c>
      <c r="L168" s="969"/>
      <c r="M168" s="866"/>
      <c r="N168" s="866"/>
      <c r="O168" s="866"/>
      <c r="P168" s="59"/>
      <c r="Q168" s="265"/>
      <c r="T168" s="867" t="s">
        <v>2994</v>
      </c>
      <c r="U168" s="969"/>
      <c r="V168" s="866"/>
      <c r="W168" s="866"/>
      <c r="X168" s="866"/>
      <c r="Y168" s="59"/>
      <c r="Z168" s="265"/>
    </row>
    <row r="169" spans="2:26">
      <c r="B169" s="970" t="s">
        <v>1578</v>
      </c>
      <c r="C169" s="866"/>
      <c r="D169" s="866"/>
      <c r="E169" s="866"/>
      <c r="F169" s="866"/>
      <c r="G169" s="59"/>
      <c r="H169" s="59"/>
      <c r="I169" s="59"/>
      <c r="K169" s="969" t="s">
        <v>2311</v>
      </c>
      <c r="L169" s="969"/>
      <c r="M169" s="866"/>
      <c r="N169" s="866"/>
      <c r="O169" s="866"/>
      <c r="P169" s="59"/>
      <c r="Q169" s="265"/>
      <c r="T169" s="867" t="s">
        <v>2995</v>
      </c>
      <c r="U169" s="969"/>
      <c r="V169" s="866"/>
      <c r="W169" s="866"/>
      <c r="X169" s="866"/>
      <c r="Y169" s="59"/>
      <c r="Z169" s="265"/>
    </row>
    <row r="170" spans="2:26">
      <c r="B170" s="970" t="s">
        <v>1579</v>
      </c>
      <c r="C170" s="866"/>
      <c r="D170" s="866"/>
      <c r="E170" s="866"/>
      <c r="F170" s="866"/>
      <c r="G170" s="59"/>
      <c r="H170" s="59"/>
      <c r="I170" s="59"/>
      <c r="K170" s="969" t="s">
        <v>2312</v>
      </c>
      <c r="L170" s="969"/>
      <c r="M170" s="866"/>
      <c r="N170" s="866"/>
      <c r="O170" s="866"/>
      <c r="P170" s="59"/>
      <c r="Q170" s="265"/>
      <c r="T170" s="867" t="s">
        <v>2996</v>
      </c>
      <c r="U170" s="969"/>
      <c r="V170" s="866"/>
      <c r="W170" s="866"/>
      <c r="X170" s="866"/>
      <c r="Y170" s="59"/>
      <c r="Z170" s="265"/>
    </row>
    <row r="171" spans="2:26">
      <c r="B171" s="970" t="s">
        <v>1580</v>
      </c>
      <c r="C171" s="866"/>
      <c r="D171" s="866"/>
      <c r="E171" s="866"/>
      <c r="F171" s="866"/>
      <c r="G171" s="59"/>
      <c r="H171" s="59"/>
      <c r="I171" s="59"/>
      <c r="K171" s="969" t="s">
        <v>2313</v>
      </c>
      <c r="L171" s="969"/>
      <c r="M171" s="866"/>
      <c r="N171" s="866"/>
      <c r="O171" s="866"/>
      <c r="P171" s="59"/>
      <c r="Q171" s="265"/>
      <c r="T171" s="867" t="s">
        <v>2997</v>
      </c>
      <c r="U171" s="969"/>
      <c r="V171" s="866"/>
      <c r="W171" s="866"/>
      <c r="X171" s="866"/>
      <c r="Y171" s="59"/>
      <c r="Z171" s="265"/>
    </row>
    <row r="172" spans="2:26">
      <c r="B172" s="970" t="s">
        <v>1581</v>
      </c>
      <c r="C172" s="866"/>
      <c r="D172" s="866"/>
      <c r="E172" s="866"/>
      <c r="F172" s="866"/>
      <c r="G172" s="59"/>
      <c r="H172" s="59"/>
      <c r="I172" s="59"/>
      <c r="K172" s="969" t="s">
        <v>2314</v>
      </c>
      <c r="L172" s="969"/>
      <c r="M172" s="866"/>
      <c r="N172" s="866"/>
      <c r="O172" s="866"/>
      <c r="P172" s="59"/>
      <c r="Q172" s="265"/>
      <c r="T172" s="867" t="s">
        <v>2998</v>
      </c>
      <c r="U172" s="969"/>
      <c r="V172" s="866"/>
      <c r="W172" s="866"/>
      <c r="X172" s="866"/>
      <c r="Y172" s="59"/>
      <c r="Z172" s="265"/>
    </row>
    <row r="173" spans="2:26">
      <c r="B173" s="970" t="s">
        <v>1582</v>
      </c>
      <c r="C173" s="866"/>
      <c r="D173" s="866"/>
      <c r="E173" s="866"/>
      <c r="F173" s="866"/>
      <c r="G173" s="59"/>
      <c r="H173" s="59"/>
      <c r="I173" s="59"/>
      <c r="K173" s="969" t="s">
        <v>2315</v>
      </c>
      <c r="L173" s="969"/>
      <c r="M173" s="866"/>
      <c r="N173" s="866"/>
      <c r="O173" s="866"/>
      <c r="P173" s="59"/>
      <c r="Q173" s="265"/>
      <c r="T173" s="867" t="s">
        <v>2999</v>
      </c>
      <c r="U173" s="969"/>
      <c r="V173" s="866"/>
      <c r="W173" s="866"/>
      <c r="X173" s="866"/>
      <c r="Y173" s="59"/>
      <c r="Z173" s="265"/>
    </row>
    <row r="174" spans="2:26">
      <c r="B174" s="970" t="s">
        <v>1583</v>
      </c>
      <c r="C174" s="866"/>
      <c r="D174" s="866"/>
      <c r="E174" s="866"/>
      <c r="F174" s="866"/>
      <c r="G174" s="59"/>
      <c r="H174" s="59"/>
      <c r="I174" s="59"/>
      <c r="K174" s="969" t="s">
        <v>2316</v>
      </c>
      <c r="L174" s="969"/>
      <c r="M174" s="866"/>
      <c r="N174" s="866"/>
      <c r="O174" s="866"/>
      <c r="P174" s="59"/>
      <c r="Q174" s="265"/>
      <c r="T174" s="867" t="s">
        <v>3000</v>
      </c>
      <c r="U174" s="969"/>
      <c r="V174" s="866"/>
      <c r="W174" s="866"/>
      <c r="X174" s="866"/>
      <c r="Y174" s="59"/>
      <c r="Z174" s="265"/>
    </row>
    <row r="175" spans="2:26">
      <c r="B175" s="970" t="s">
        <v>1584</v>
      </c>
      <c r="C175" s="866"/>
      <c r="D175" s="866"/>
      <c r="E175" s="866"/>
      <c r="F175" s="866"/>
      <c r="G175" s="59"/>
      <c r="H175" s="59"/>
      <c r="I175" s="59"/>
      <c r="K175" s="969" t="s">
        <v>2317</v>
      </c>
      <c r="L175" s="969"/>
      <c r="M175" s="866"/>
      <c r="N175" s="866"/>
      <c r="O175" s="866"/>
      <c r="P175" s="59"/>
      <c r="Q175" s="265"/>
      <c r="T175" s="867" t="s">
        <v>3001</v>
      </c>
      <c r="U175" s="969"/>
      <c r="V175" s="866"/>
      <c r="W175" s="866"/>
      <c r="X175" s="866"/>
      <c r="Y175" s="59"/>
      <c r="Z175" s="265"/>
    </row>
    <row r="176" spans="2:26">
      <c r="B176" s="970" t="s">
        <v>1585</v>
      </c>
      <c r="C176" s="866"/>
      <c r="D176" s="866"/>
      <c r="E176" s="866"/>
      <c r="F176" s="866"/>
      <c r="G176" s="59"/>
      <c r="H176" s="59"/>
      <c r="I176" s="59"/>
      <c r="K176" s="969" t="s">
        <v>2318</v>
      </c>
      <c r="L176" s="969"/>
      <c r="M176" s="866"/>
      <c r="N176" s="866"/>
      <c r="O176" s="866"/>
      <c r="P176" s="59"/>
      <c r="Q176" s="265"/>
      <c r="T176" s="867" t="s">
        <v>3002</v>
      </c>
      <c r="U176" s="969"/>
      <c r="V176" s="866"/>
      <c r="W176" s="866"/>
      <c r="X176" s="866"/>
      <c r="Y176" s="59"/>
      <c r="Z176" s="265"/>
    </row>
    <row r="177" spans="2:26">
      <c r="B177" s="970" t="s">
        <v>1586</v>
      </c>
      <c r="C177" s="866"/>
      <c r="D177" s="866"/>
      <c r="E177" s="866"/>
      <c r="F177" s="866"/>
      <c r="G177" s="59"/>
      <c r="H177" s="59"/>
      <c r="I177" s="59"/>
      <c r="K177" s="969" t="s">
        <v>2319</v>
      </c>
      <c r="L177" s="969"/>
      <c r="M177" s="866"/>
      <c r="N177" s="866"/>
      <c r="O177" s="866"/>
      <c r="P177" s="59"/>
      <c r="Q177" s="265"/>
      <c r="T177" s="867" t="s">
        <v>3003</v>
      </c>
      <c r="U177" s="969"/>
      <c r="V177" s="866"/>
      <c r="W177" s="866"/>
      <c r="X177" s="866"/>
      <c r="Y177" s="59"/>
      <c r="Z177" s="265"/>
    </row>
    <row r="178" spans="2:26">
      <c r="B178" s="970" t="s">
        <v>1587</v>
      </c>
      <c r="C178" s="866"/>
      <c r="D178" s="866"/>
      <c r="E178" s="866"/>
      <c r="F178" s="866"/>
      <c r="G178" s="59"/>
      <c r="H178" s="59"/>
      <c r="I178" s="59"/>
      <c r="K178" s="969" t="s">
        <v>2320</v>
      </c>
      <c r="L178" s="969"/>
      <c r="M178" s="866"/>
      <c r="N178" s="866"/>
      <c r="O178" s="866"/>
      <c r="P178" s="59"/>
      <c r="Q178" s="265"/>
      <c r="T178" s="867" t="s">
        <v>3004</v>
      </c>
      <c r="U178" s="969"/>
      <c r="V178" s="866"/>
      <c r="W178" s="866"/>
      <c r="X178" s="866"/>
      <c r="Y178" s="59"/>
      <c r="Z178" s="265"/>
    </row>
    <row r="179" spans="2:26">
      <c r="B179" s="970" t="s">
        <v>1588</v>
      </c>
      <c r="C179" s="866"/>
      <c r="D179" s="866"/>
      <c r="E179" s="866"/>
      <c r="F179" s="866"/>
      <c r="G179" s="59"/>
      <c r="H179" s="59"/>
      <c r="I179" s="59"/>
      <c r="K179" s="969" t="s">
        <v>2321</v>
      </c>
      <c r="L179" s="969"/>
      <c r="M179" s="866"/>
      <c r="N179" s="866"/>
      <c r="O179" s="866"/>
      <c r="P179" s="59"/>
      <c r="Q179" s="265"/>
      <c r="T179" s="867" t="s">
        <v>3005</v>
      </c>
      <c r="U179" s="969"/>
      <c r="V179" s="866"/>
      <c r="W179" s="866"/>
      <c r="X179" s="866"/>
      <c r="Y179" s="59"/>
      <c r="Z179" s="265"/>
    </row>
    <row r="180" spans="2:26">
      <c r="B180" s="970" t="s">
        <v>1589</v>
      </c>
      <c r="C180" s="866"/>
      <c r="D180" s="866"/>
      <c r="E180" s="866"/>
      <c r="F180" s="866"/>
      <c r="G180" s="59"/>
      <c r="H180" s="59"/>
      <c r="I180" s="59"/>
      <c r="K180" s="969" t="s">
        <v>2322</v>
      </c>
      <c r="L180" s="969"/>
      <c r="M180" s="866"/>
      <c r="N180" s="866"/>
      <c r="O180" s="866"/>
      <c r="P180" s="59"/>
      <c r="Q180" s="265"/>
      <c r="T180" s="867" t="s">
        <v>3006</v>
      </c>
      <c r="U180" s="969"/>
      <c r="V180" s="866"/>
      <c r="W180" s="866"/>
      <c r="X180" s="866"/>
      <c r="Y180" s="59"/>
      <c r="Z180" s="265"/>
    </row>
    <row r="181" spans="2:26" ht="18.75">
      <c r="B181" s="970" t="s">
        <v>1590</v>
      </c>
      <c r="C181" s="866"/>
      <c r="D181" s="866"/>
      <c r="E181" s="866"/>
      <c r="F181" s="866"/>
      <c r="G181" s="59"/>
      <c r="H181" s="59"/>
      <c r="I181" s="59"/>
      <c r="K181" s="969" t="s">
        <v>2323</v>
      </c>
      <c r="L181" s="969"/>
      <c r="M181" s="866"/>
      <c r="N181" s="866"/>
      <c r="O181" s="866"/>
      <c r="P181" s="59"/>
      <c r="Q181" s="265"/>
      <c r="T181" s="972" t="s">
        <v>3007</v>
      </c>
      <c r="U181" s="971"/>
      <c r="V181" s="866"/>
      <c r="W181" s="866"/>
      <c r="X181" s="866"/>
      <c r="Y181" s="59"/>
      <c r="Z181" s="265"/>
    </row>
    <row r="182" spans="2:26" ht="18.75">
      <c r="B182" s="865" t="s">
        <v>1591</v>
      </c>
      <c r="C182" s="866"/>
      <c r="D182" s="866"/>
      <c r="E182" s="866"/>
      <c r="F182" s="866"/>
      <c r="G182" s="59"/>
      <c r="H182" s="59"/>
      <c r="I182" s="59"/>
      <c r="K182" s="969" t="s">
        <v>2324</v>
      </c>
      <c r="L182" s="969"/>
      <c r="M182" s="866"/>
      <c r="N182" s="866"/>
      <c r="O182" s="866"/>
      <c r="P182" s="59"/>
      <c r="Q182" s="265"/>
      <c r="T182" s="867" t="s">
        <v>3008</v>
      </c>
      <c r="U182" s="969"/>
      <c r="V182" s="866"/>
      <c r="W182" s="866"/>
      <c r="X182" s="866"/>
      <c r="Y182" s="59"/>
      <c r="Z182" s="265"/>
    </row>
    <row r="183" spans="2:26">
      <c r="B183" s="970" t="s">
        <v>1592</v>
      </c>
      <c r="C183" s="866"/>
      <c r="D183" s="866"/>
      <c r="E183" s="866"/>
      <c r="F183" s="866"/>
      <c r="G183" s="59"/>
      <c r="H183" s="59"/>
      <c r="I183" s="59"/>
      <c r="K183" s="969" t="s">
        <v>2325</v>
      </c>
      <c r="L183" s="969"/>
      <c r="M183" s="866"/>
      <c r="N183" s="866"/>
      <c r="O183" s="866"/>
      <c r="P183" s="59"/>
      <c r="Q183" s="265"/>
      <c r="T183" s="867" t="s">
        <v>3009</v>
      </c>
      <c r="U183" s="969"/>
      <c r="V183" s="866"/>
      <c r="W183" s="866"/>
      <c r="X183" s="866"/>
      <c r="Y183" s="59"/>
      <c r="Z183" s="265"/>
    </row>
    <row r="184" spans="2:26">
      <c r="B184" s="970" t="s">
        <v>1593</v>
      </c>
      <c r="C184" s="866"/>
      <c r="D184" s="866"/>
      <c r="E184" s="866"/>
      <c r="F184" s="866"/>
      <c r="G184" s="59"/>
      <c r="H184" s="59"/>
      <c r="I184" s="59"/>
      <c r="K184" s="969" t="s">
        <v>2326</v>
      </c>
      <c r="L184" s="969"/>
      <c r="M184" s="866"/>
      <c r="N184" s="866"/>
      <c r="O184" s="866"/>
      <c r="P184" s="59"/>
      <c r="Q184" s="265"/>
      <c r="T184" s="867" t="s">
        <v>3010</v>
      </c>
      <c r="U184" s="969"/>
      <c r="V184" s="866"/>
      <c r="W184" s="866"/>
      <c r="X184" s="866"/>
      <c r="Y184" s="59"/>
      <c r="Z184" s="265"/>
    </row>
    <row r="185" spans="2:26">
      <c r="B185" s="970" t="s">
        <v>1594</v>
      </c>
      <c r="C185" s="866"/>
      <c r="D185" s="866"/>
      <c r="E185" s="866"/>
      <c r="F185" s="866"/>
      <c r="G185" s="59"/>
      <c r="H185" s="59"/>
      <c r="I185" s="59"/>
      <c r="K185" s="969" t="s">
        <v>2327</v>
      </c>
      <c r="L185" s="969"/>
      <c r="M185" s="866"/>
      <c r="N185" s="866"/>
      <c r="O185" s="866"/>
      <c r="P185" s="59"/>
      <c r="Q185" s="265"/>
      <c r="T185" s="867" t="s">
        <v>3011</v>
      </c>
      <c r="U185" s="969"/>
      <c r="V185" s="866"/>
      <c r="W185" s="866"/>
      <c r="X185" s="866"/>
      <c r="Y185" s="59"/>
      <c r="Z185" s="265"/>
    </row>
    <row r="186" spans="2:26">
      <c r="B186" s="970" t="s">
        <v>1595</v>
      </c>
      <c r="C186" s="866"/>
      <c r="D186" s="866"/>
      <c r="E186" s="866"/>
      <c r="F186" s="866"/>
      <c r="G186" s="59"/>
      <c r="H186" s="59"/>
      <c r="I186" s="59"/>
      <c r="K186" s="969" t="s">
        <v>2328</v>
      </c>
      <c r="L186" s="969"/>
      <c r="M186" s="866"/>
      <c r="N186" s="866"/>
      <c r="O186" s="866"/>
      <c r="P186" s="59"/>
      <c r="Q186" s="265"/>
      <c r="T186" s="867" t="s">
        <v>3012</v>
      </c>
      <c r="U186" s="969"/>
      <c r="V186" s="866"/>
      <c r="W186" s="866"/>
      <c r="X186" s="866"/>
      <c r="Y186" s="59"/>
      <c r="Z186" s="265"/>
    </row>
    <row r="187" spans="2:26">
      <c r="B187" s="970" t="s">
        <v>1596</v>
      </c>
      <c r="C187" s="866"/>
      <c r="D187" s="866"/>
      <c r="E187" s="866"/>
      <c r="F187" s="866"/>
      <c r="G187" s="59"/>
      <c r="H187" s="59"/>
      <c r="I187" s="59"/>
      <c r="K187" s="969" t="s">
        <v>2329</v>
      </c>
      <c r="L187" s="969"/>
      <c r="M187" s="866"/>
      <c r="N187" s="866"/>
      <c r="O187" s="866"/>
      <c r="P187" s="59"/>
      <c r="Q187" s="265"/>
      <c r="T187" s="867" t="s">
        <v>3013</v>
      </c>
      <c r="U187" s="969"/>
      <c r="V187" s="866"/>
      <c r="W187" s="866"/>
      <c r="X187" s="866"/>
      <c r="Y187" s="59"/>
      <c r="Z187" s="265"/>
    </row>
    <row r="188" spans="2:26">
      <c r="B188" s="970" t="s">
        <v>1597</v>
      </c>
      <c r="C188" s="866"/>
      <c r="D188" s="866"/>
      <c r="E188" s="866"/>
      <c r="F188" s="866"/>
      <c r="G188" s="59"/>
      <c r="H188" s="59"/>
      <c r="I188" s="59"/>
      <c r="K188" s="969" t="s">
        <v>2330</v>
      </c>
      <c r="L188" s="969"/>
      <c r="M188" s="866"/>
      <c r="N188" s="866"/>
      <c r="O188" s="866"/>
      <c r="P188" s="59"/>
      <c r="Q188" s="265"/>
      <c r="T188" s="867" t="s">
        <v>3014</v>
      </c>
      <c r="U188" s="969"/>
      <c r="V188" s="866"/>
      <c r="W188" s="866"/>
      <c r="X188" s="866"/>
      <c r="Y188" s="59"/>
      <c r="Z188" s="265"/>
    </row>
    <row r="189" spans="2:26">
      <c r="B189" s="970" t="s">
        <v>1598</v>
      </c>
      <c r="C189" s="866"/>
      <c r="D189" s="866"/>
      <c r="E189" s="866"/>
      <c r="F189" s="866"/>
      <c r="G189" s="59"/>
      <c r="H189" s="59"/>
      <c r="I189" s="59"/>
      <c r="K189" s="969" t="s">
        <v>2331</v>
      </c>
      <c r="L189" s="969"/>
      <c r="M189" s="866"/>
      <c r="N189" s="866"/>
      <c r="O189" s="866"/>
      <c r="P189" s="59"/>
      <c r="Q189" s="265"/>
      <c r="T189" s="867" t="s">
        <v>3015</v>
      </c>
      <c r="U189" s="969"/>
      <c r="V189" s="866"/>
      <c r="W189" s="866"/>
      <c r="X189" s="866"/>
      <c r="Y189" s="59"/>
      <c r="Z189" s="265"/>
    </row>
    <row r="190" spans="2:26">
      <c r="B190" s="970" t="s">
        <v>1599</v>
      </c>
      <c r="C190" s="866"/>
      <c r="D190" s="866"/>
      <c r="E190" s="866"/>
      <c r="F190" s="866"/>
      <c r="G190" s="59"/>
      <c r="H190" s="59"/>
      <c r="I190" s="59"/>
      <c r="K190" s="969" t="s">
        <v>2332</v>
      </c>
      <c r="L190" s="969"/>
      <c r="M190" s="866"/>
      <c r="N190" s="866"/>
      <c r="O190" s="866"/>
      <c r="P190" s="59"/>
      <c r="Q190" s="265"/>
      <c r="T190" s="867" t="s">
        <v>3016</v>
      </c>
      <c r="U190" s="969"/>
      <c r="V190" s="866"/>
      <c r="W190" s="866"/>
      <c r="X190" s="866"/>
      <c r="Y190" s="59"/>
      <c r="Z190" s="265"/>
    </row>
    <row r="191" spans="2:26">
      <c r="B191" s="970" t="s">
        <v>1600</v>
      </c>
      <c r="C191" s="866"/>
      <c r="D191" s="866"/>
      <c r="E191" s="866"/>
      <c r="F191" s="866"/>
      <c r="G191" s="59"/>
      <c r="H191" s="59"/>
      <c r="I191" s="59"/>
      <c r="K191" s="969" t="s">
        <v>2333</v>
      </c>
      <c r="L191" s="969"/>
      <c r="M191" s="866"/>
      <c r="N191" s="866"/>
      <c r="O191" s="866"/>
      <c r="P191" s="59"/>
      <c r="Q191" s="265"/>
      <c r="T191" s="867" t="s">
        <v>3017</v>
      </c>
      <c r="U191" s="969"/>
      <c r="V191" s="866"/>
      <c r="W191" s="866"/>
      <c r="X191" s="866"/>
      <c r="Y191" s="59"/>
      <c r="Z191" s="265"/>
    </row>
    <row r="192" spans="2:26">
      <c r="B192" s="970" t="s">
        <v>1601</v>
      </c>
      <c r="C192" s="866"/>
      <c r="D192" s="866"/>
      <c r="E192" s="866"/>
      <c r="F192" s="866"/>
      <c r="G192" s="59"/>
      <c r="H192" s="59"/>
      <c r="I192" s="59"/>
      <c r="K192" s="969" t="s">
        <v>2334</v>
      </c>
      <c r="L192" s="969"/>
      <c r="M192" s="866"/>
      <c r="N192" s="866"/>
      <c r="O192" s="866"/>
      <c r="P192" s="59"/>
      <c r="Q192" s="265"/>
      <c r="T192" s="867" t="s">
        <v>3018</v>
      </c>
      <c r="U192" s="969"/>
      <c r="V192" s="866"/>
      <c r="W192" s="866"/>
      <c r="X192" s="866"/>
      <c r="Y192" s="59"/>
      <c r="Z192" s="265"/>
    </row>
    <row r="193" spans="2:26">
      <c r="B193" s="970" t="s">
        <v>1602</v>
      </c>
      <c r="C193" s="866"/>
      <c r="D193" s="866"/>
      <c r="E193" s="866"/>
      <c r="F193" s="866"/>
      <c r="G193" s="59"/>
      <c r="H193" s="59"/>
      <c r="I193" s="59"/>
      <c r="K193" s="969" t="s">
        <v>2335</v>
      </c>
      <c r="L193" s="969"/>
      <c r="M193" s="866"/>
      <c r="N193" s="866"/>
      <c r="O193" s="866"/>
      <c r="P193" s="59"/>
      <c r="Q193" s="265"/>
      <c r="T193" s="867" t="s">
        <v>2288</v>
      </c>
      <c r="U193" s="969"/>
      <c r="V193" s="866"/>
      <c r="W193" s="866"/>
      <c r="X193" s="866"/>
      <c r="Y193" s="59"/>
      <c r="Z193" s="265"/>
    </row>
    <row r="194" spans="2:26">
      <c r="B194" s="970" t="s">
        <v>1603</v>
      </c>
      <c r="C194" s="866"/>
      <c r="D194" s="866"/>
      <c r="E194" s="866"/>
      <c r="F194" s="866"/>
      <c r="G194" s="59"/>
      <c r="H194" s="59"/>
      <c r="I194" s="59"/>
      <c r="K194" s="969" t="s">
        <v>2336</v>
      </c>
      <c r="L194" s="969"/>
      <c r="M194" s="866"/>
      <c r="N194" s="866"/>
      <c r="O194" s="866"/>
      <c r="P194" s="59"/>
      <c r="Q194" s="265"/>
      <c r="T194" s="867" t="s">
        <v>3019</v>
      </c>
      <c r="U194" s="969"/>
      <c r="V194" s="866"/>
      <c r="W194" s="866"/>
      <c r="X194" s="866"/>
      <c r="Y194" s="59"/>
      <c r="Z194" s="265"/>
    </row>
    <row r="195" spans="2:26">
      <c r="B195" s="970" t="s">
        <v>1604</v>
      </c>
      <c r="C195" s="866"/>
      <c r="D195" s="866"/>
      <c r="E195" s="866"/>
      <c r="F195" s="866"/>
      <c r="G195" s="59"/>
      <c r="H195" s="59"/>
      <c r="I195" s="59"/>
      <c r="K195" s="969" t="s">
        <v>2337</v>
      </c>
      <c r="L195" s="969"/>
      <c r="M195" s="866"/>
      <c r="N195" s="866"/>
      <c r="O195" s="866"/>
      <c r="P195" s="59"/>
      <c r="Q195" s="265"/>
      <c r="T195" s="867" t="s">
        <v>3020</v>
      </c>
      <c r="U195" s="969"/>
      <c r="V195" s="866"/>
      <c r="W195" s="866"/>
      <c r="X195" s="866"/>
      <c r="Y195" s="59"/>
      <c r="Z195" s="265"/>
    </row>
    <row r="196" spans="2:26">
      <c r="B196" s="970" t="s">
        <v>1605</v>
      </c>
      <c r="C196" s="866"/>
      <c r="D196" s="866"/>
      <c r="E196" s="866"/>
      <c r="F196" s="866"/>
      <c r="G196" s="59"/>
      <c r="H196" s="59"/>
      <c r="I196" s="59"/>
      <c r="K196" s="969" t="s">
        <v>2338</v>
      </c>
      <c r="L196" s="969"/>
      <c r="M196" s="866"/>
      <c r="N196" s="866"/>
      <c r="O196" s="866"/>
      <c r="P196" s="59"/>
      <c r="Q196" s="265"/>
      <c r="T196" s="867" t="s">
        <v>3021</v>
      </c>
      <c r="U196" s="969"/>
      <c r="V196" s="866"/>
      <c r="W196" s="866"/>
      <c r="X196" s="866"/>
      <c r="Y196" s="59"/>
      <c r="Z196" s="265"/>
    </row>
    <row r="197" spans="2:26">
      <c r="B197" s="970" t="s">
        <v>1606</v>
      </c>
      <c r="C197" s="866"/>
      <c r="D197" s="866"/>
      <c r="E197" s="866"/>
      <c r="F197" s="866"/>
      <c r="G197" s="59"/>
      <c r="H197" s="59"/>
      <c r="I197" s="59"/>
      <c r="K197" s="969" t="s">
        <v>2339</v>
      </c>
      <c r="L197" s="969"/>
      <c r="M197" s="866"/>
      <c r="N197" s="866"/>
      <c r="O197" s="866"/>
      <c r="P197" s="59"/>
      <c r="Q197" s="265"/>
      <c r="T197" s="867" t="s">
        <v>3022</v>
      </c>
      <c r="U197" s="969"/>
      <c r="V197" s="866"/>
      <c r="W197" s="866"/>
      <c r="X197" s="866"/>
      <c r="Y197" s="59"/>
      <c r="Z197" s="265"/>
    </row>
    <row r="198" spans="2:26">
      <c r="B198" s="970" t="s">
        <v>1607</v>
      </c>
      <c r="C198" s="866"/>
      <c r="D198" s="866"/>
      <c r="E198" s="866"/>
      <c r="F198" s="866"/>
      <c r="G198" s="59"/>
      <c r="H198" s="59"/>
      <c r="I198" s="59"/>
      <c r="K198" s="969" t="s">
        <v>2340</v>
      </c>
      <c r="L198" s="969"/>
      <c r="M198" s="866"/>
      <c r="N198" s="866"/>
      <c r="O198" s="866"/>
      <c r="P198" s="59"/>
      <c r="Q198" s="265"/>
      <c r="T198" s="867" t="s">
        <v>3023</v>
      </c>
      <c r="U198" s="969"/>
      <c r="V198" s="866"/>
      <c r="W198" s="866"/>
      <c r="X198" s="866"/>
      <c r="Y198" s="59"/>
      <c r="Z198" s="265"/>
    </row>
    <row r="199" spans="2:26">
      <c r="B199" s="970" t="s">
        <v>1608</v>
      </c>
      <c r="C199" s="866"/>
      <c r="D199" s="866"/>
      <c r="E199" s="866"/>
      <c r="F199" s="866"/>
      <c r="G199" s="59"/>
      <c r="H199" s="59"/>
      <c r="I199" s="59"/>
      <c r="K199" s="969" t="s">
        <v>2341</v>
      </c>
      <c r="L199" s="969"/>
      <c r="M199" s="866"/>
      <c r="N199" s="866"/>
      <c r="O199" s="866"/>
      <c r="P199" s="59"/>
      <c r="Q199" s="265"/>
      <c r="T199" s="867" t="s">
        <v>3024</v>
      </c>
      <c r="U199" s="969"/>
      <c r="V199" s="866"/>
      <c r="W199" s="866"/>
      <c r="X199" s="866"/>
      <c r="Y199" s="59"/>
      <c r="Z199" s="265"/>
    </row>
    <row r="200" spans="2:26">
      <c r="B200" s="970" t="s">
        <v>1609</v>
      </c>
      <c r="C200" s="866"/>
      <c r="D200" s="866"/>
      <c r="E200" s="866"/>
      <c r="F200" s="866"/>
      <c r="G200" s="59"/>
      <c r="H200" s="59"/>
      <c r="I200" s="59"/>
      <c r="K200" s="969" t="s">
        <v>2342</v>
      </c>
      <c r="L200" s="969"/>
      <c r="M200" s="866"/>
      <c r="N200" s="866"/>
      <c r="O200" s="866"/>
      <c r="P200" s="59"/>
      <c r="Q200" s="265"/>
      <c r="T200" s="867" t="s">
        <v>3025</v>
      </c>
      <c r="U200" s="969"/>
      <c r="V200" s="866"/>
      <c r="W200" s="866"/>
      <c r="X200" s="866"/>
      <c r="Y200" s="59"/>
      <c r="Z200" s="265"/>
    </row>
    <row r="201" spans="2:26">
      <c r="B201" s="970" t="s">
        <v>1610</v>
      </c>
      <c r="C201" s="866"/>
      <c r="D201" s="866"/>
      <c r="E201" s="866"/>
      <c r="F201" s="866"/>
      <c r="G201" s="59"/>
      <c r="H201" s="59"/>
      <c r="I201" s="59"/>
      <c r="K201" s="969" t="s">
        <v>2343</v>
      </c>
      <c r="L201" s="969"/>
      <c r="M201" s="866"/>
      <c r="N201" s="866"/>
      <c r="O201" s="866"/>
      <c r="P201" s="59"/>
      <c r="Q201" s="265"/>
      <c r="T201" s="867" t="s">
        <v>3026</v>
      </c>
      <c r="U201" s="969"/>
      <c r="V201" s="866"/>
      <c r="W201" s="866"/>
      <c r="X201" s="866"/>
      <c r="Y201" s="59"/>
      <c r="Z201" s="265"/>
    </row>
    <row r="202" spans="2:26">
      <c r="B202" s="970" t="s">
        <v>1611</v>
      </c>
      <c r="C202" s="866"/>
      <c r="D202" s="866"/>
      <c r="E202" s="866"/>
      <c r="F202" s="866"/>
      <c r="G202" s="59"/>
      <c r="H202" s="59"/>
      <c r="I202" s="59"/>
      <c r="K202" s="969" t="s">
        <v>2344</v>
      </c>
      <c r="L202" s="969"/>
      <c r="M202" s="866"/>
      <c r="N202" s="866"/>
      <c r="O202" s="866"/>
      <c r="P202" s="59"/>
      <c r="Q202" s="265"/>
      <c r="T202" s="867" t="s">
        <v>3027</v>
      </c>
      <c r="U202" s="969"/>
      <c r="V202" s="866"/>
      <c r="W202" s="866"/>
      <c r="X202" s="866"/>
      <c r="Y202" s="59"/>
      <c r="Z202" s="265"/>
    </row>
    <row r="203" spans="2:26">
      <c r="B203" s="970" t="s">
        <v>1612</v>
      </c>
      <c r="C203" s="866"/>
      <c r="D203" s="866"/>
      <c r="E203" s="866"/>
      <c r="F203" s="866"/>
      <c r="G203" s="59"/>
      <c r="H203" s="59"/>
      <c r="I203" s="59"/>
      <c r="K203" s="969" t="s">
        <v>2345</v>
      </c>
      <c r="L203" s="969"/>
      <c r="M203" s="866"/>
      <c r="N203" s="866"/>
      <c r="O203" s="866"/>
      <c r="P203" s="59"/>
      <c r="Q203" s="265"/>
      <c r="T203" s="867" t="s">
        <v>3028</v>
      </c>
      <c r="U203" s="969"/>
      <c r="V203" s="866"/>
      <c r="W203" s="866"/>
      <c r="X203" s="866"/>
      <c r="Y203" s="59"/>
      <c r="Z203" s="265"/>
    </row>
    <row r="204" spans="2:26">
      <c r="B204" s="970" t="s">
        <v>1613</v>
      </c>
      <c r="C204" s="866"/>
      <c r="D204" s="866"/>
      <c r="E204" s="866"/>
      <c r="F204" s="866"/>
      <c r="G204" s="59"/>
      <c r="H204" s="59"/>
      <c r="I204" s="59"/>
      <c r="K204" s="969" t="s">
        <v>2346</v>
      </c>
      <c r="L204" s="969"/>
      <c r="M204" s="866"/>
      <c r="N204" s="866"/>
      <c r="O204" s="866"/>
      <c r="P204" s="59"/>
      <c r="Q204" s="265"/>
      <c r="T204" s="867" t="s">
        <v>3029</v>
      </c>
      <c r="U204" s="969"/>
      <c r="V204" s="866"/>
      <c r="W204" s="866"/>
      <c r="X204" s="866"/>
      <c r="Y204" s="59"/>
      <c r="Z204" s="265"/>
    </row>
    <row r="205" spans="2:26">
      <c r="B205" s="970" t="s">
        <v>1614</v>
      </c>
      <c r="C205" s="866"/>
      <c r="D205" s="866"/>
      <c r="E205" s="866"/>
      <c r="F205" s="866"/>
      <c r="G205" s="59"/>
      <c r="H205" s="59"/>
      <c r="I205" s="59"/>
      <c r="K205" s="969" t="s">
        <v>2347</v>
      </c>
      <c r="L205" s="969"/>
      <c r="M205" s="866"/>
      <c r="N205" s="866"/>
      <c r="O205" s="866"/>
      <c r="P205" s="59"/>
      <c r="Q205" s="265"/>
      <c r="T205" s="867" t="s">
        <v>3030</v>
      </c>
      <c r="U205" s="969"/>
      <c r="V205" s="866"/>
      <c r="W205" s="866"/>
      <c r="X205" s="866"/>
      <c r="Y205" s="59"/>
      <c r="Z205" s="265"/>
    </row>
    <row r="206" spans="2:26">
      <c r="B206" s="970" t="s">
        <v>1615</v>
      </c>
      <c r="C206" s="866"/>
      <c r="D206" s="866"/>
      <c r="E206" s="866"/>
      <c r="F206" s="866"/>
      <c r="G206" s="59"/>
      <c r="H206" s="59"/>
      <c r="I206" s="59"/>
      <c r="K206" s="969" t="s">
        <v>2348</v>
      </c>
      <c r="L206" s="969"/>
      <c r="M206" s="866"/>
      <c r="N206" s="866"/>
      <c r="O206" s="866"/>
      <c r="P206" s="59"/>
      <c r="Q206" s="265"/>
      <c r="T206" s="867" t="s">
        <v>3031</v>
      </c>
      <c r="U206" s="969"/>
      <c r="V206" s="866"/>
      <c r="W206" s="866"/>
      <c r="X206" s="866"/>
      <c r="Y206" s="59"/>
      <c r="Z206" s="265"/>
    </row>
    <row r="207" spans="2:26">
      <c r="B207" s="970" t="s">
        <v>1616</v>
      </c>
      <c r="C207" s="866"/>
      <c r="D207" s="866"/>
      <c r="E207" s="866"/>
      <c r="F207" s="866"/>
      <c r="G207" s="59"/>
      <c r="H207" s="59"/>
      <c r="I207" s="59"/>
      <c r="K207" s="969" t="s">
        <v>2349</v>
      </c>
      <c r="L207" s="969"/>
      <c r="M207" s="866"/>
      <c r="N207" s="866"/>
      <c r="O207" s="866"/>
      <c r="P207" s="59"/>
      <c r="Q207" s="265"/>
      <c r="T207" s="867" t="s">
        <v>3032</v>
      </c>
      <c r="U207" s="969"/>
      <c r="V207" s="866"/>
      <c r="W207" s="866"/>
      <c r="X207" s="866"/>
      <c r="Y207" s="59"/>
      <c r="Z207" s="265"/>
    </row>
    <row r="208" spans="2:26">
      <c r="B208" s="970" t="s">
        <v>1617</v>
      </c>
      <c r="C208" s="866"/>
      <c r="D208" s="866"/>
      <c r="E208" s="866"/>
      <c r="F208" s="866"/>
      <c r="G208" s="59"/>
      <c r="H208" s="59"/>
      <c r="I208" s="59"/>
      <c r="K208" s="969" t="s">
        <v>2350</v>
      </c>
      <c r="L208" s="969"/>
      <c r="M208" s="866"/>
      <c r="N208" s="866"/>
      <c r="O208" s="866"/>
      <c r="P208" s="59"/>
      <c r="Q208" s="265"/>
      <c r="T208" s="867" t="s">
        <v>3033</v>
      </c>
      <c r="U208" s="969"/>
      <c r="V208" s="866"/>
      <c r="W208" s="866"/>
      <c r="X208" s="866"/>
      <c r="Y208" s="59"/>
      <c r="Z208" s="265"/>
    </row>
    <row r="209" spans="2:26">
      <c r="B209" s="970" t="s">
        <v>1618</v>
      </c>
      <c r="C209" s="866"/>
      <c r="D209" s="866"/>
      <c r="E209" s="866"/>
      <c r="F209" s="866"/>
      <c r="G209" s="59"/>
      <c r="H209" s="59"/>
      <c r="I209" s="59"/>
      <c r="K209" s="969" t="s">
        <v>2351</v>
      </c>
      <c r="L209" s="969"/>
      <c r="M209" s="866"/>
      <c r="N209" s="866"/>
      <c r="O209" s="866"/>
      <c r="P209" s="59"/>
      <c r="Q209" s="265"/>
      <c r="T209" s="867" t="s">
        <v>3034</v>
      </c>
      <c r="U209" s="969"/>
      <c r="V209" s="866"/>
      <c r="W209" s="866"/>
      <c r="X209" s="866"/>
      <c r="Y209" s="59"/>
      <c r="Z209" s="265"/>
    </row>
    <row r="210" spans="2:26">
      <c r="B210" s="970" t="s">
        <v>1619</v>
      </c>
      <c r="C210" s="866"/>
      <c r="D210" s="866"/>
      <c r="E210" s="866"/>
      <c r="F210" s="866"/>
      <c r="G210" s="59"/>
      <c r="H210" s="59"/>
      <c r="I210" s="59"/>
      <c r="K210" s="969" t="s">
        <v>2352</v>
      </c>
      <c r="L210" s="969"/>
      <c r="M210" s="866"/>
      <c r="N210" s="866"/>
      <c r="O210" s="866"/>
      <c r="P210" s="59"/>
      <c r="Q210" s="265"/>
      <c r="T210" s="867" t="s">
        <v>3035</v>
      </c>
      <c r="U210" s="969"/>
      <c r="V210" s="866"/>
      <c r="W210" s="866"/>
      <c r="X210" s="866"/>
      <c r="Y210" s="59"/>
      <c r="Z210" s="265"/>
    </row>
    <row r="211" spans="2:26">
      <c r="B211" s="970" t="s">
        <v>1620</v>
      </c>
      <c r="C211" s="866"/>
      <c r="D211" s="866"/>
      <c r="E211" s="866"/>
      <c r="F211" s="866"/>
      <c r="G211" s="59"/>
      <c r="H211" s="59"/>
      <c r="I211" s="59"/>
      <c r="K211" s="969" t="s">
        <v>2353</v>
      </c>
      <c r="L211" s="969"/>
      <c r="M211" s="866"/>
      <c r="N211" s="866"/>
      <c r="O211" s="866"/>
      <c r="P211" s="59"/>
      <c r="Q211" s="265"/>
      <c r="T211" s="867" t="s">
        <v>3036</v>
      </c>
      <c r="U211" s="969"/>
      <c r="V211" s="866"/>
      <c r="W211" s="866"/>
      <c r="X211" s="866"/>
      <c r="Y211" s="59"/>
      <c r="Z211" s="265"/>
    </row>
    <row r="212" spans="2:26">
      <c r="B212" s="970" t="s">
        <v>1621</v>
      </c>
      <c r="C212" s="866"/>
      <c r="D212" s="866"/>
      <c r="E212" s="866"/>
      <c r="F212" s="866"/>
      <c r="G212" s="59"/>
      <c r="H212" s="59"/>
      <c r="I212" s="59"/>
      <c r="K212" s="969" t="s">
        <v>2354</v>
      </c>
      <c r="L212" s="969"/>
      <c r="M212" s="866"/>
      <c r="N212" s="866"/>
      <c r="O212" s="866"/>
      <c r="P212" s="59"/>
      <c r="Q212" s="265"/>
      <c r="T212" s="867" t="s">
        <v>3037</v>
      </c>
      <c r="U212" s="969"/>
      <c r="V212" s="866"/>
      <c r="W212" s="866"/>
      <c r="X212" s="866"/>
      <c r="Y212" s="59"/>
      <c r="Z212" s="265"/>
    </row>
    <row r="213" spans="2:26" ht="18.75">
      <c r="B213" s="970" t="s">
        <v>1622</v>
      </c>
      <c r="C213" s="866"/>
      <c r="D213" s="866"/>
      <c r="E213" s="866"/>
      <c r="F213" s="866"/>
      <c r="G213" s="59"/>
      <c r="H213" s="59"/>
      <c r="I213" s="59"/>
      <c r="K213" s="971" t="s">
        <v>2355</v>
      </c>
      <c r="L213" s="969"/>
      <c r="M213" s="866"/>
      <c r="N213" s="866"/>
      <c r="O213" s="866"/>
      <c r="P213" s="59"/>
      <c r="Q213" s="265"/>
      <c r="T213" s="867" t="s">
        <v>3038</v>
      </c>
      <c r="U213" s="969"/>
      <c r="V213" s="866"/>
      <c r="W213" s="866"/>
      <c r="X213" s="866"/>
      <c r="Y213" s="59"/>
      <c r="Z213" s="265"/>
    </row>
    <row r="214" spans="2:26">
      <c r="B214" s="970" t="s">
        <v>1623</v>
      </c>
      <c r="C214" s="866"/>
      <c r="D214" s="866"/>
      <c r="E214" s="866"/>
      <c r="F214" s="866"/>
      <c r="G214" s="59"/>
      <c r="H214" s="59"/>
      <c r="I214" s="59"/>
      <c r="K214" s="969" t="s">
        <v>2356</v>
      </c>
      <c r="L214" s="969"/>
      <c r="M214" s="866"/>
      <c r="N214" s="866"/>
      <c r="O214" s="866"/>
      <c r="P214" s="59"/>
      <c r="Q214" s="265"/>
      <c r="T214" s="867" t="s">
        <v>3039</v>
      </c>
      <c r="U214" s="969"/>
      <c r="V214" s="866"/>
      <c r="W214" s="866"/>
      <c r="X214" s="866"/>
      <c r="Y214" s="59"/>
      <c r="Z214" s="265"/>
    </row>
    <row r="215" spans="2:26">
      <c r="B215" s="970" t="s">
        <v>1624</v>
      </c>
      <c r="C215" s="866"/>
      <c r="D215" s="866"/>
      <c r="E215" s="866"/>
      <c r="F215" s="866"/>
      <c r="G215" s="59"/>
      <c r="H215" s="59"/>
      <c r="I215" s="59"/>
      <c r="K215" s="969" t="s">
        <v>2357</v>
      </c>
      <c r="L215" s="969"/>
      <c r="M215" s="866"/>
      <c r="N215" s="866"/>
      <c r="O215" s="866"/>
      <c r="P215" s="59"/>
      <c r="Q215" s="265"/>
      <c r="T215" s="867" t="s">
        <v>3040</v>
      </c>
      <c r="U215" s="969"/>
      <c r="V215" s="866"/>
      <c r="W215" s="866"/>
      <c r="X215" s="866"/>
      <c r="Y215" s="59"/>
      <c r="Z215" s="265"/>
    </row>
    <row r="216" spans="2:26">
      <c r="B216" s="970" t="s">
        <v>1625</v>
      </c>
      <c r="C216" s="866"/>
      <c r="D216" s="866"/>
      <c r="E216" s="866"/>
      <c r="F216" s="866"/>
      <c r="G216" s="59"/>
      <c r="H216" s="59"/>
      <c r="I216" s="59"/>
      <c r="K216" s="969" t="s">
        <v>2358</v>
      </c>
      <c r="L216" s="969"/>
      <c r="M216" s="866"/>
      <c r="N216" s="866"/>
      <c r="O216" s="866"/>
      <c r="P216" s="59"/>
      <c r="Q216" s="265"/>
      <c r="T216" s="867" t="s">
        <v>3041</v>
      </c>
      <c r="U216" s="969"/>
      <c r="V216" s="866"/>
      <c r="W216" s="866"/>
      <c r="X216" s="866"/>
      <c r="Y216" s="59"/>
      <c r="Z216" s="265"/>
    </row>
    <row r="217" spans="2:26">
      <c r="B217" s="970" t="s">
        <v>1626</v>
      </c>
      <c r="C217" s="866"/>
      <c r="D217" s="866"/>
      <c r="E217" s="866"/>
      <c r="F217" s="866"/>
      <c r="G217" s="59"/>
      <c r="H217" s="59"/>
      <c r="I217" s="59"/>
      <c r="K217" s="969" t="s">
        <v>2359</v>
      </c>
      <c r="L217" s="969"/>
      <c r="M217" s="866"/>
      <c r="N217" s="866"/>
      <c r="O217" s="866"/>
      <c r="P217" s="59"/>
      <c r="Q217" s="265"/>
      <c r="T217" s="867" t="s">
        <v>3042</v>
      </c>
      <c r="U217" s="969"/>
      <c r="V217" s="866"/>
      <c r="W217" s="866"/>
      <c r="X217" s="866"/>
      <c r="Y217" s="59"/>
      <c r="Z217" s="265"/>
    </row>
    <row r="218" spans="2:26">
      <c r="B218" s="970" t="s">
        <v>1627</v>
      </c>
      <c r="C218" s="866"/>
      <c r="D218" s="866"/>
      <c r="E218" s="866"/>
      <c r="F218" s="866"/>
      <c r="G218" s="59"/>
      <c r="H218" s="59"/>
      <c r="I218" s="59"/>
      <c r="K218" s="969" t="s">
        <v>2360</v>
      </c>
      <c r="L218" s="969"/>
      <c r="M218" s="866"/>
      <c r="N218" s="866"/>
      <c r="O218" s="866"/>
      <c r="P218" s="59"/>
      <c r="Q218" s="265"/>
      <c r="T218" s="867" t="s">
        <v>3043</v>
      </c>
      <c r="U218" s="969"/>
      <c r="V218" s="866"/>
      <c r="W218" s="866"/>
      <c r="X218" s="866"/>
      <c r="Y218" s="59"/>
      <c r="Z218" s="265"/>
    </row>
    <row r="219" spans="2:26">
      <c r="B219" s="970" t="s">
        <v>1628</v>
      </c>
      <c r="C219" s="866"/>
      <c r="D219" s="866"/>
      <c r="E219" s="866"/>
      <c r="F219" s="866"/>
      <c r="G219" s="59"/>
      <c r="H219" s="59"/>
      <c r="I219" s="59"/>
      <c r="K219" s="969" t="s">
        <v>2361</v>
      </c>
      <c r="L219" s="969"/>
      <c r="M219" s="866"/>
      <c r="N219" s="866"/>
      <c r="O219" s="866"/>
      <c r="P219" s="59"/>
      <c r="Q219" s="265"/>
      <c r="T219" s="867" t="s">
        <v>3044</v>
      </c>
      <c r="U219" s="969"/>
      <c r="V219" s="866"/>
      <c r="W219" s="866"/>
      <c r="X219" s="866"/>
      <c r="Y219" s="59"/>
      <c r="Z219" s="265"/>
    </row>
    <row r="220" spans="2:26">
      <c r="B220" s="970" t="s">
        <v>1629</v>
      </c>
      <c r="C220" s="866"/>
      <c r="D220" s="866"/>
      <c r="E220" s="866"/>
      <c r="F220" s="866"/>
      <c r="G220" s="59"/>
      <c r="H220" s="59"/>
      <c r="I220" s="59"/>
      <c r="K220" s="969" t="s">
        <v>2362</v>
      </c>
      <c r="L220" s="969"/>
      <c r="M220" s="866"/>
      <c r="N220" s="866"/>
      <c r="O220" s="866"/>
      <c r="P220" s="59"/>
      <c r="Q220" s="265"/>
      <c r="T220" s="867" t="s">
        <v>3045</v>
      </c>
      <c r="U220" s="969"/>
      <c r="V220" s="866"/>
      <c r="W220" s="866"/>
      <c r="X220" s="866"/>
      <c r="Y220" s="59"/>
      <c r="Z220" s="265"/>
    </row>
    <row r="221" spans="2:26">
      <c r="B221" s="970" t="s">
        <v>1630</v>
      </c>
      <c r="C221" s="866"/>
      <c r="D221" s="866"/>
      <c r="E221" s="866"/>
      <c r="F221" s="866"/>
      <c r="G221" s="59"/>
      <c r="H221" s="59"/>
      <c r="I221" s="59"/>
      <c r="K221" s="969" t="s">
        <v>2363</v>
      </c>
      <c r="L221" s="969"/>
      <c r="M221" s="866"/>
      <c r="N221" s="866"/>
      <c r="O221" s="866"/>
      <c r="P221" s="59"/>
      <c r="Q221" s="265"/>
      <c r="T221" s="867" t="s">
        <v>3046</v>
      </c>
      <c r="U221" s="969"/>
      <c r="V221" s="866"/>
      <c r="W221" s="866"/>
      <c r="X221" s="866"/>
      <c r="Y221" s="59"/>
      <c r="Z221" s="265"/>
    </row>
    <row r="222" spans="2:26">
      <c r="B222" s="970" t="s">
        <v>1631</v>
      </c>
      <c r="C222" s="866"/>
      <c r="D222" s="866"/>
      <c r="E222" s="866"/>
      <c r="F222" s="866"/>
      <c r="G222" s="59"/>
      <c r="H222" s="59"/>
      <c r="I222" s="59"/>
      <c r="K222" s="969" t="s">
        <v>2364</v>
      </c>
      <c r="L222" s="969"/>
      <c r="M222" s="866"/>
      <c r="N222" s="866"/>
      <c r="O222" s="866"/>
      <c r="P222" s="59"/>
      <c r="Q222" s="265"/>
      <c r="T222" s="867" t="s">
        <v>3047</v>
      </c>
      <c r="U222" s="969"/>
      <c r="V222" s="866"/>
      <c r="W222" s="866"/>
      <c r="X222" s="866"/>
      <c r="Y222" s="59"/>
      <c r="Z222" s="265"/>
    </row>
    <row r="223" spans="2:26">
      <c r="B223" s="970" t="s">
        <v>1632</v>
      </c>
      <c r="C223" s="866"/>
      <c r="D223" s="866"/>
      <c r="E223" s="866"/>
      <c r="F223" s="866"/>
      <c r="G223" s="59"/>
      <c r="H223" s="59"/>
      <c r="I223" s="59"/>
      <c r="K223" s="969" t="s">
        <v>2365</v>
      </c>
      <c r="L223" s="969"/>
      <c r="M223" s="866"/>
      <c r="N223" s="866"/>
      <c r="O223" s="866"/>
      <c r="P223" s="59"/>
      <c r="Q223" s="265"/>
      <c r="T223" s="867" t="s">
        <v>3048</v>
      </c>
      <c r="U223" s="969"/>
      <c r="V223" s="866"/>
      <c r="W223" s="866"/>
      <c r="X223" s="866"/>
      <c r="Y223" s="59"/>
      <c r="Z223" s="265"/>
    </row>
    <row r="224" spans="2:26">
      <c r="B224" s="970" t="s">
        <v>1633</v>
      </c>
      <c r="C224" s="866"/>
      <c r="D224" s="866"/>
      <c r="E224" s="866"/>
      <c r="F224" s="866"/>
      <c r="G224" s="59"/>
      <c r="H224" s="59"/>
      <c r="I224" s="59"/>
      <c r="K224" s="969" t="s">
        <v>2366</v>
      </c>
      <c r="L224" s="969"/>
      <c r="M224" s="866"/>
      <c r="N224" s="866"/>
      <c r="O224" s="866"/>
      <c r="P224" s="59"/>
      <c r="Q224" s="265"/>
      <c r="T224" s="867" t="s">
        <v>3049</v>
      </c>
      <c r="U224" s="969"/>
      <c r="V224" s="866"/>
      <c r="W224" s="866"/>
      <c r="X224" s="866"/>
      <c r="Y224" s="59"/>
      <c r="Z224" s="265"/>
    </row>
    <row r="225" spans="2:26">
      <c r="B225" s="970" t="s">
        <v>1634</v>
      </c>
      <c r="C225" s="866"/>
      <c r="D225" s="866"/>
      <c r="E225" s="866"/>
      <c r="F225" s="866"/>
      <c r="G225" s="59"/>
      <c r="H225" s="59"/>
      <c r="I225" s="59"/>
      <c r="K225" s="969" t="s">
        <v>2367</v>
      </c>
      <c r="L225" s="969"/>
      <c r="M225" s="866"/>
      <c r="N225" s="866"/>
      <c r="O225" s="866"/>
      <c r="P225" s="59"/>
      <c r="Q225" s="265"/>
      <c r="T225" s="867" t="s">
        <v>3050</v>
      </c>
      <c r="U225" s="969"/>
      <c r="V225" s="866"/>
      <c r="W225" s="866"/>
      <c r="X225" s="866"/>
      <c r="Y225" s="59"/>
      <c r="Z225" s="265"/>
    </row>
    <row r="226" spans="2:26">
      <c r="B226" s="970" t="s">
        <v>1635</v>
      </c>
      <c r="C226" s="866"/>
      <c r="D226" s="866"/>
      <c r="E226" s="866"/>
      <c r="F226" s="866"/>
      <c r="G226" s="59"/>
      <c r="H226" s="59"/>
      <c r="I226" s="59"/>
      <c r="K226" s="969" t="s">
        <v>2368</v>
      </c>
      <c r="L226" s="969"/>
      <c r="M226" s="866"/>
      <c r="N226" s="866"/>
      <c r="O226" s="866"/>
      <c r="P226" s="59"/>
      <c r="Q226" s="265"/>
      <c r="T226" s="867" t="s">
        <v>3051</v>
      </c>
      <c r="U226" s="969"/>
      <c r="V226" s="866"/>
      <c r="W226" s="866"/>
      <c r="X226" s="866"/>
      <c r="Y226" s="59"/>
      <c r="Z226" s="265"/>
    </row>
    <row r="227" spans="2:26">
      <c r="B227" s="970" t="s">
        <v>1636</v>
      </c>
      <c r="C227" s="866"/>
      <c r="D227" s="866"/>
      <c r="E227" s="866"/>
      <c r="F227" s="866"/>
      <c r="G227" s="59"/>
      <c r="H227" s="59"/>
      <c r="I227" s="59"/>
      <c r="K227" s="969" t="s">
        <v>2369</v>
      </c>
      <c r="L227" s="969"/>
      <c r="M227" s="866"/>
      <c r="N227" s="866"/>
      <c r="O227" s="866"/>
      <c r="P227" s="59"/>
      <c r="Q227" s="265"/>
      <c r="T227" s="867" t="s">
        <v>3052</v>
      </c>
      <c r="U227" s="969"/>
      <c r="V227" s="866"/>
      <c r="W227" s="866"/>
      <c r="X227" s="866"/>
      <c r="Y227" s="59"/>
      <c r="Z227" s="265"/>
    </row>
    <row r="228" spans="2:26">
      <c r="B228" s="970" t="s">
        <v>1637</v>
      </c>
      <c r="C228" s="866"/>
      <c r="D228" s="866"/>
      <c r="E228" s="866"/>
      <c r="F228" s="866"/>
      <c r="G228" s="59"/>
      <c r="H228" s="59"/>
      <c r="I228" s="59"/>
      <c r="K228" s="969" t="s">
        <v>2370</v>
      </c>
      <c r="L228" s="969"/>
      <c r="M228" s="866"/>
      <c r="N228" s="866"/>
      <c r="O228" s="866"/>
      <c r="P228" s="59"/>
      <c r="Q228" s="265"/>
      <c r="T228" s="867" t="s">
        <v>3053</v>
      </c>
      <c r="U228" s="969"/>
      <c r="V228" s="866"/>
      <c r="W228" s="866"/>
      <c r="X228" s="866"/>
      <c r="Y228" s="59"/>
      <c r="Z228" s="265"/>
    </row>
    <row r="229" spans="2:26">
      <c r="B229" s="970" t="s">
        <v>1638</v>
      </c>
      <c r="C229" s="866"/>
      <c r="D229" s="866"/>
      <c r="E229" s="866"/>
      <c r="F229" s="866"/>
      <c r="G229" s="59"/>
      <c r="H229" s="59"/>
      <c r="I229" s="59"/>
      <c r="K229" s="969" t="s">
        <v>2371</v>
      </c>
      <c r="L229" s="969"/>
      <c r="M229" s="866"/>
      <c r="N229" s="866"/>
      <c r="O229" s="866"/>
      <c r="P229" s="59"/>
      <c r="Q229" s="265"/>
      <c r="T229" s="867" t="s">
        <v>3054</v>
      </c>
      <c r="U229" s="969"/>
      <c r="V229" s="866"/>
      <c r="W229" s="866"/>
      <c r="X229" s="866"/>
      <c r="Y229" s="59"/>
      <c r="Z229" s="265"/>
    </row>
    <row r="230" spans="2:26">
      <c r="B230" s="970" t="s">
        <v>1639</v>
      </c>
      <c r="C230" s="866"/>
      <c r="D230" s="866"/>
      <c r="E230" s="866"/>
      <c r="F230" s="866"/>
      <c r="G230" s="59"/>
      <c r="H230" s="59"/>
      <c r="I230" s="59"/>
      <c r="K230" s="969" t="s">
        <v>2372</v>
      </c>
      <c r="L230" s="969"/>
      <c r="M230" s="866"/>
      <c r="N230" s="866"/>
      <c r="O230" s="866"/>
      <c r="P230" s="59"/>
      <c r="Q230" s="265"/>
      <c r="T230" s="867" t="s">
        <v>3055</v>
      </c>
      <c r="U230" s="969"/>
      <c r="V230" s="866"/>
      <c r="W230" s="866"/>
      <c r="X230" s="866"/>
      <c r="Y230" s="59"/>
      <c r="Z230" s="265"/>
    </row>
    <row r="231" spans="2:26">
      <c r="B231" s="970" t="s">
        <v>1640</v>
      </c>
      <c r="C231" s="866"/>
      <c r="D231" s="866"/>
      <c r="E231" s="866"/>
      <c r="F231" s="866"/>
      <c r="G231" s="59"/>
      <c r="H231" s="59"/>
      <c r="I231" s="59"/>
      <c r="K231" s="969" t="s">
        <v>2373</v>
      </c>
      <c r="L231" s="969"/>
      <c r="M231" s="866"/>
      <c r="N231" s="866"/>
      <c r="O231" s="866"/>
      <c r="P231" s="59"/>
      <c r="Q231" s="265"/>
      <c r="T231" s="867" t="s">
        <v>3056</v>
      </c>
      <c r="U231" s="969"/>
      <c r="V231" s="866"/>
      <c r="W231" s="866"/>
      <c r="X231" s="866"/>
      <c r="Y231" s="59"/>
      <c r="Z231" s="265"/>
    </row>
    <row r="232" spans="2:26">
      <c r="B232" s="970" t="s">
        <v>1641</v>
      </c>
      <c r="C232" s="866"/>
      <c r="D232" s="866"/>
      <c r="E232" s="866"/>
      <c r="F232" s="866"/>
      <c r="G232" s="59"/>
      <c r="H232" s="59"/>
      <c r="I232" s="59"/>
      <c r="K232" s="969" t="s">
        <v>2374</v>
      </c>
      <c r="L232" s="969"/>
      <c r="M232" s="866"/>
      <c r="N232" s="866"/>
      <c r="O232" s="866"/>
      <c r="P232" s="59"/>
      <c r="Q232" s="265"/>
      <c r="T232" s="867" t="s">
        <v>3057</v>
      </c>
      <c r="U232" s="969"/>
      <c r="V232" s="866"/>
      <c r="W232" s="866"/>
      <c r="X232" s="866"/>
      <c r="Y232" s="59"/>
      <c r="Z232" s="265"/>
    </row>
    <row r="233" spans="2:26">
      <c r="B233" s="970" t="s">
        <v>1642</v>
      </c>
      <c r="C233" s="866"/>
      <c r="D233" s="866"/>
      <c r="E233" s="866"/>
      <c r="F233" s="866"/>
      <c r="G233" s="59"/>
      <c r="H233" s="59"/>
      <c r="I233" s="59"/>
      <c r="K233" s="969" t="s">
        <v>2375</v>
      </c>
      <c r="L233" s="969"/>
      <c r="M233" s="866"/>
      <c r="N233" s="866"/>
      <c r="O233" s="866"/>
      <c r="P233" s="59"/>
      <c r="Q233" s="265"/>
      <c r="T233" s="867" t="s">
        <v>3058</v>
      </c>
      <c r="U233" s="969"/>
      <c r="V233" s="866"/>
      <c r="W233" s="866"/>
      <c r="X233" s="866"/>
      <c r="Y233" s="59"/>
      <c r="Z233" s="265"/>
    </row>
    <row r="234" spans="2:26">
      <c r="B234" s="970" t="s">
        <v>1643</v>
      </c>
      <c r="C234" s="866"/>
      <c r="D234" s="866"/>
      <c r="E234" s="866"/>
      <c r="F234" s="866"/>
      <c r="G234" s="59"/>
      <c r="H234" s="59"/>
      <c r="I234" s="59"/>
      <c r="K234" s="969" t="s">
        <v>2376</v>
      </c>
      <c r="L234" s="969"/>
      <c r="M234" s="866"/>
      <c r="N234" s="866"/>
      <c r="O234" s="866"/>
      <c r="P234" s="59"/>
      <c r="Q234" s="265"/>
      <c r="T234" s="867" t="s">
        <v>3059</v>
      </c>
      <c r="U234" s="969"/>
      <c r="V234" s="866"/>
      <c r="W234" s="866"/>
      <c r="X234" s="866"/>
      <c r="Y234" s="59"/>
      <c r="Z234" s="265"/>
    </row>
    <row r="235" spans="2:26">
      <c r="B235" s="970" t="s">
        <v>1644</v>
      </c>
      <c r="C235" s="866"/>
      <c r="D235" s="866"/>
      <c r="E235" s="866"/>
      <c r="F235" s="866"/>
      <c r="G235" s="59"/>
      <c r="H235" s="59"/>
      <c r="I235" s="59"/>
      <c r="K235" s="969" t="s">
        <v>2377</v>
      </c>
      <c r="L235" s="969"/>
      <c r="M235" s="866"/>
      <c r="N235" s="866"/>
      <c r="O235" s="866"/>
      <c r="P235" s="59"/>
      <c r="Q235" s="265"/>
      <c r="T235" s="867" t="s">
        <v>3060</v>
      </c>
      <c r="U235" s="969"/>
      <c r="V235" s="866"/>
      <c r="W235" s="866"/>
      <c r="X235" s="866"/>
      <c r="Y235" s="59"/>
      <c r="Z235" s="265"/>
    </row>
    <row r="236" spans="2:26">
      <c r="B236" s="970" t="s">
        <v>1645</v>
      </c>
      <c r="C236" s="866"/>
      <c r="D236" s="866"/>
      <c r="E236" s="866"/>
      <c r="F236" s="866"/>
      <c r="G236" s="59"/>
      <c r="H236" s="59"/>
      <c r="I236" s="59"/>
      <c r="K236" s="969" t="s">
        <v>2378</v>
      </c>
      <c r="L236" s="969"/>
      <c r="M236" s="866"/>
      <c r="N236" s="866"/>
      <c r="O236" s="866"/>
      <c r="P236" s="59"/>
      <c r="Q236" s="265"/>
      <c r="T236" s="867" t="s">
        <v>3061</v>
      </c>
      <c r="U236" s="969"/>
      <c r="V236" s="866"/>
      <c r="W236" s="866"/>
      <c r="X236" s="866"/>
      <c r="Y236" s="59"/>
      <c r="Z236" s="265"/>
    </row>
    <row r="237" spans="2:26">
      <c r="B237" s="970" t="s">
        <v>1646</v>
      </c>
      <c r="C237" s="866"/>
      <c r="D237" s="866"/>
      <c r="E237" s="866"/>
      <c r="F237" s="866"/>
      <c r="G237" s="59"/>
      <c r="H237" s="59"/>
      <c r="I237" s="59"/>
      <c r="K237" s="969" t="s">
        <v>2379</v>
      </c>
      <c r="L237" s="969"/>
      <c r="M237" s="866"/>
      <c r="N237" s="866"/>
      <c r="O237" s="866"/>
      <c r="P237" s="59"/>
      <c r="Q237" s="265"/>
      <c r="T237" s="867" t="s">
        <v>3062</v>
      </c>
      <c r="U237" s="969"/>
      <c r="V237" s="866"/>
      <c r="W237" s="866"/>
      <c r="X237" s="866"/>
      <c r="Y237" s="59"/>
      <c r="Z237" s="265"/>
    </row>
    <row r="238" spans="2:26">
      <c r="B238" s="970" t="s">
        <v>1647</v>
      </c>
      <c r="C238" s="866"/>
      <c r="D238" s="866"/>
      <c r="E238" s="866"/>
      <c r="F238" s="866"/>
      <c r="G238" s="59"/>
      <c r="H238" s="59"/>
      <c r="I238" s="59"/>
      <c r="K238" s="969" t="s">
        <v>2380</v>
      </c>
      <c r="L238" s="969"/>
      <c r="M238" s="866"/>
      <c r="N238" s="866"/>
      <c r="O238" s="866"/>
      <c r="P238" s="59"/>
      <c r="Q238" s="265"/>
      <c r="T238" s="867" t="s">
        <v>3063</v>
      </c>
      <c r="U238" s="969"/>
      <c r="V238" s="866"/>
      <c r="W238" s="866"/>
      <c r="X238" s="866"/>
      <c r="Y238" s="59"/>
      <c r="Z238" s="265"/>
    </row>
    <row r="239" spans="2:26">
      <c r="B239" s="970" t="s">
        <v>1648</v>
      </c>
      <c r="C239" s="866"/>
      <c r="D239" s="866"/>
      <c r="E239" s="866"/>
      <c r="F239" s="866"/>
      <c r="G239" s="59"/>
      <c r="H239" s="59"/>
      <c r="I239" s="59"/>
      <c r="K239" s="969" t="s">
        <v>2381</v>
      </c>
      <c r="L239" s="969"/>
      <c r="M239" s="866"/>
      <c r="N239" s="866"/>
      <c r="O239" s="866"/>
      <c r="P239" s="59"/>
      <c r="Q239" s="265"/>
      <c r="T239" s="867" t="s">
        <v>3064</v>
      </c>
      <c r="U239" s="969"/>
      <c r="V239" s="866"/>
      <c r="W239" s="866"/>
      <c r="X239" s="866"/>
      <c r="Y239" s="59"/>
      <c r="Z239" s="265"/>
    </row>
    <row r="240" spans="2:26">
      <c r="B240" s="970" t="s">
        <v>1649</v>
      </c>
      <c r="C240" s="866"/>
      <c r="D240" s="866"/>
      <c r="E240" s="866"/>
      <c r="F240" s="866"/>
      <c r="G240" s="59"/>
      <c r="H240" s="59"/>
      <c r="I240" s="59"/>
      <c r="K240" s="969" t="s">
        <v>2382</v>
      </c>
      <c r="L240" s="969"/>
      <c r="M240" s="866"/>
      <c r="N240" s="866"/>
      <c r="O240" s="866"/>
      <c r="P240" s="59"/>
      <c r="Q240" s="265"/>
      <c r="T240" s="867" t="s">
        <v>3065</v>
      </c>
      <c r="U240" s="969"/>
      <c r="V240" s="866"/>
      <c r="W240" s="866"/>
      <c r="X240" s="866"/>
      <c r="Y240" s="59"/>
      <c r="Z240" s="265"/>
    </row>
    <row r="241" spans="2:26">
      <c r="B241" s="970" t="s">
        <v>1650</v>
      </c>
      <c r="C241" s="866"/>
      <c r="D241" s="866"/>
      <c r="E241" s="866"/>
      <c r="F241" s="866"/>
      <c r="G241" s="59"/>
      <c r="H241" s="59"/>
      <c r="I241" s="59"/>
      <c r="K241" s="969" t="s">
        <v>2383</v>
      </c>
      <c r="L241" s="969"/>
      <c r="M241" s="866"/>
      <c r="N241" s="866"/>
      <c r="O241" s="866"/>
      <c r="P241" s="59"/>
      <c r="Q241" s="265"/>
      <c r="T241" s="867" t="s">
        <v>3066</v>
      </c>
      <c r="U241" s="969"/>
      <c r="V241" s="866"/>
      <c r="W241" s="866"/>
      <c r="X241" s="866"/>
      <c r="Y241" s="59"/>
      <c r="Z241" s="265"/>
    </row>
    <row r="242" spans="2:26">
      <c r="B242" s="970" t="s">
        <v>1651</v>
      </c>
      <c r="C242" s="866"/>
      <c r="D242" s="866"/>
      <c r="E242" s="866"/>
      <c r="F242" s="866"/>
      <c r="G242" s="59"/>
      <c r="H242" s="59"/>
      <c r="I242" s="59"/>
      <c r="K242" s="969" t="s">
        <v>2384</v>
      </c>
      <c r="L242" s="969"/>
      <c r="M242" s="866"/>
      <c r="N242" s="866"/>
      <c r="O242" s="866"/>
      <c r="P242" s="59"/>
      <c r="Q242" s="265"/>
      <c r="T242" s="867" t="s">
        <v>3067</v>
      </c>
      <c r="U242" s="969"/>
      <c r="V242" s="866"/>
      <c r="W242" s="866"/>
      <c r="X242" s="866"/>
      <c r="Y242" s="59"/>
      <c r="Z242" s="265"/>
    </row>
    <row r="243" spans="2:26">
      <c r="B243" s="970" t="s">
        <v>1652</v>
      </c>
      <c r="C243" s="866"/>
      <c r="D243" s="866"/>
      <c r="E243" s="866"/>
      <c r="F243" s="866"/>
      <c r="G243" s="59"/>
      <c r="H243" s="59"/>
      <c r="I243" s="59"/>
      <c r="K243" s="969" t="s">
        <v>2385</v>
      </c>
      <c r="L243" s="969"/>
      <c r="M243" s="866"/>
      <c r="N243" s="866"/>
      <c r="O243" s="866"/>
      <c r="P243" s="59"/>
      <c r="Q243" s="265"/>
      <c r="T243" s="867" t="s">
        <v>3068</v>
      </c>
      <c r="U243" s="969"/>
      <c r="V243" s="866"/>
      <c r="W243" s="866"/>
      <c r="X243" s="866"/>
      <c r="Y243" s="59"/>
      <c r="Z243" s="265"/>
    </row>
    <row r="244" spans="2:26">
      <c r="B244" s="970" t="s">
        <v>1653</v>
      </c>
      <c r="C244" s="866"/>
      <c r="D244" s="866"/>
      <c r="E244" s="866"/>
      <c r="F244" s="866"/>
      <c r="G244" s="59"/>
      <c r="H244" s="59"/>
      <c r="I244" s="59"/>
      <c r="K244" s="969" t="s">
        <v>2386</v>
      </c>
      <c r="L244" s="969"/>
      <c r="M244" s="866"/>
      <c r="N244" s="866"/>
      <c r="O244" s="866"/>
      <c r="P244" s="59"/>
      <c r="Q244" s="265"/>
      <c r="T244" s="867" t="s">
        <v>3069</v>
      </c>
      <c r="U244" s="969"/>
      <c r="V244" s="866"/>
      <c r="W244" s="866"/>
      <c r="X244" s="866"/>
      <c r="Y244" s="59"/>
      <c r="Z244" s="265"/>
    </row>
    <row r="245" spans="2:26">
      <c r="B245" s="970" t="s">
        <v>1654</v>
      </c>
      <c r="C245" s="866"/>
      <c r="D245" s="866"/>
      <c r="E245" s="866"/>
      <c r="F245" s="866"/>
      <c r="G245" s="59"/>
      <c r="H245" s="59"/>
      <c r="I245" s="59"/>
      <c r="K245" s="969" t="s">
        <v>2387</v>
      </c>
      <c r="L245" s="969"/>
      <c r="M245" s="866"/>
      <c r="N245" s="866"/>
      <c r="O245" s="866"/>
      <c r="P245" s="59"/>
      <c r="Q245" s="265"/>
      <c r="T245" s="867" t="s">
        <v>3070</v>
      </c>
      <c r="U245" s="969"/>
      <c r="V245" s="866"/>
      <c r="W245" s="866"/>
      <c r="X245" s="866"/>
      <c r="Y245" s="59"/>
      <c r="Z245" s="265"/>
    </row>
    <row r="246" spans="2:26">
      <c r="B246" s="970" t="s">
        <v>1655</v>
      </c>
      <c r="C246" s="866"/>
      <c r="D246" s="866"/>
      <c r="E246" s="866"/>
      <c r="F246" s="866"/>
      <c r="G246" s="59"/>
      <c r="H246" s="59"/>
      <c r="I246" s="59"/>
      <c r="K246" s="969" t="s">
        <v>2388</v>
      </c>
      <c r="L246" s="969"/>
      <c r="M246" s="866"/>
      <c r="N246" s="866"/>
      <c r="O246" s="866"/>
      <c r="P246" s="59"/>
      <c r="Q246" s="265"/>
      <c r="T246" s="867" t="s">
        <v>3071</v>
      </c>
      <c r="U246" s="969"/>
      <c r="V246" s="866"/>
      <c r="W246" s="866"/>
      <c r="X246" s="866"/>
      <c r="Y246" s="59"/>
      <c r="Z246" s="265"/>
    </row>
    <row r="247" spans="2:26">
      <c r="B247" s="970" t="s">
        <v>1656</v>
      </c>
      <c r="C247" s="866"/>
      <c r="D247" s="866"/>
      <c r="E247" s="866"/>
      <c r="F247" s="866"/>
      <c r="G247" s="59"/>
      <c r="H247" s="59"/>
      <c r="I247" s="59"/>
      <c r="K247" s="969" t="s">
        <v>2389</v>
      </c>
      <c r="L247" s="969"/>
      <c r="M247" s="866"/>
      <c r="N247" s="866"/>
      <c r="O247" s="866"/>
      <c r="P247" s="59"/>
      <c r="Q247" s="265"/>
      <c r="T247" s="867" t="s">
        <v>3072</v>
      </c>
      <c r="U247" s="969"/>
      <c r="V247" s="866"/>
      <c r="W247" s="866"/>
      <c r="X247" s="866"/>
      <c r="Y247" s="59"/>
      <c r="Z247" s="265"/>
    </row>
    <row r="248" spans="2:26">
      <c r="B248" s="970" t="s">
        <v>1657</v>
      </c>
      <c r="C248" s="866"/>
      <c r="D248" s="866"/>
      <c r="E248" s="866"/>
      <c r="F248" s="866"/>
      <c r="G248" s="59"/>
      <c r="H248" s="59"/>
      <c r="I248" s="59"/>
      <c r="K248" s="969" t="s">
        <v>2390</v>
      </c>
      <c r="L248" s="969"/>
      <c r="M248" s="866"/>
      <c r="N248" s="866"/>
      <c r="O248" s="866"/>
      <c r="P248" s="59"/>
      <c r="Q248" s="265"/>
      <c r="T248" s="867" t="s">
        <v>3073</v>
      </c>
      <c r="U248" s="969"/>
      <c r="V248" s="866"/>
      <c r="W248" s="866"/>
      <c r="X248" s="866"/>
      <c r="Y248" s="59"/>
      <c r="Z248" s="265"/>
    </row>
    <row r="249" spans="2:26">
      <c r="B249" s="970" t="s">
        <v>1658</v>
      </c>
      <c r="C249" s="866"/>
      <c r="D249" s="866"/>
      <c r="E249" s="866"/>
      <c r="F249" s="866"/>
      <c r="G249" s="59"/>
      <c r="H249" s="59"/>
      <c r="I249" s="59"/>
      <c r="K249" s="969" t="s">
        <v>2391</v>
      </c>
      <c r="L249" s="969"/>
      <c r="M249" s="866"/>
      <c r="N249" s="866"/>
      <c r="O249" s="866"/>
      <c r="P249" s="59"/>
      <c r="Q249" s="265"/>
      <c r="T249" s="867" t="s">
        <v>3074</v>
      </c>
      <c r="U249" s="969"/>
      <c r="V249" s="866"/>
      <c r="W249" s="866"/>
      <c r="X249" s="866"/>
      <c r="Y249" s="59"/>
      <c r="Z249" s="265"/>
    </row>
    <row r="250" spans="2:26">
      <c r="B250" s="970" t="s">
        <v>1659</v>
      </c>
      <c r="C250" s="866"/>
      <c r="D250" s="866"/>
      <c r="E250" s="866"/>
      <c r="F250" s="866"/>
      <c r="G250" s="59"/>
      <c r="H250" s="59"/>
      <c r="I250" s="59"/>
      <c r="K250" s="969" t="s">
        <v>2392</v>
      </c>
      <c r="L250" s="969"/>
      <c r="M250" s="866"/>
      <c r="N250" s="866"/>
      <c r="O250" s="866"/>
      <c r="P250" s="59"/>
      <c r="Q250" s="265"/>
      <c r="T250" s="867" t="s">
        <v>3075</v>
      </c>
      <c r="U250" s="969"/>
      <c r="V250" s="866"/>
      <c r="W250" s="866"/>
      <c r="X250" s="866"/>
      <c r="Y250" s="59"/>
      <c r="Z250" s="265"/>
    </row>
    <row r="251" spans="2:26">
      <c r="B251" s="970" t="s">
        <v>1660</v>
      </c>
      <c r="C251" s="866"/>
      <c r="D251" s="866"/>
      <c r="E251" s="866"/>
      <c r="F251" s="866"/>
      <c r="G251" s="59"/>
      <c r="H251" s="59"/>
      <c r="I251" s="59"/>
      <c r="K251" s="969" t="s">
        <v>2393</v>
      </c>
      <c r="L251" s="969"/>
      <c r="M251" s="866"/>
      <c r="N251" s="866"/>
      <c r="O251" s="866"/>
      <c r="P251" s="59"/>
      <c r="Q251" s="265"/>
      <c r="T251" s="867" t="s">
        <v>3076</v>
      </c>
      <c r="U251" s="969"/>
      <c r="V251" s="866"/>
      <c r="W251" s="866"/>
      <c r="X251" s="866"/>
      <c r="Y251" s="59"/>
      <c r="Z251" s="265"/>
    </row>
    <row r="252" spans="2:26">
      <c r="B252" s="970" t="s">
        <v>1661</v>
      </c>
      <c r="C252" s="866"/>
      <c r="D252" s="866"/>
      <c r="E252" s="866"/>
      <c r="F252" s="866"/>
      <c r="G252" s="59"/>
      <c r="H252" s="59"/>
      <c r="I252" s="59"/>
      <c r="K252" s="969" t="s">
        <v>2394</v>
      </c>
      <c r="L252" s="969"/>
      <c r="M252" s="866"/>
      <c r="N252" s="866"/>
      <c r="O252" s="866"/>
      <c r="P252" s="59"/>
      <c r="Q252" s="265"/>
      <c r="T252" s="867" t="s">
        <v>3077</v>
      </c>
      <c r="U252" s="969"/>
      <c r="V252" s="866"/>
      <c r="W252" s="866"/>
      <c r="X252" s="866"/>
      <c r="Y252" s="59"/>
      <c r="Z252" s="265"/>
    </row>
    <row r="253" spans="2:26">
      <c r="B253" s="970" t="s">
        <v>1662</v>
      </c>
      <c r="C253" s="866"/>
      <c r="D253" s="866"/>
      <c r="E253" s="866"/>
      <c r="F253" s="866"/>
      <c r="G253" s="59"/>
      <c r="H253" s="59"/>
      <c r="I253" s="59"/>
      <c r="K253" s="969" t="s">
        <v>2395</v>
      </c>
      <c r="L253" s="969"/>
      <c r="M253" s="866"/>
      <c r="N253" s="866"/>
      <c r="O253" s="866"/>
      <c r="P253" s="59"/>
      <c r="Q253" s="265"/>
      <c r="T253" s="867" t="s">
        <v>3078</v>
      </c>
      <c r="U253" s="969"/>
      <c r="V253" s="866"/>
      <c r="W253" s="866"/>
      <c r="X253" s="866"/>
      <c r="Y253" s="59"/>
      <c r="Z253" s="265"/>
    </row>
    <row r="254" spans="2:26">
      <c r="B254" s="970" t="s">
        <v>1663</v>
      </c>
      <c r="C254" s="866"/>
      <c r="D254" s="866"/>
      <c r="E254" s="866"/>
      <c r="F254" s="866"/>
      <c r="G254" s="59"/>
      <c r="H254" s="59"/>
      <c r="I254" s="59"/>
      <c r="K254" s="969" t="s">
        <v>2396</v>
      </c>
      <c r="L254" s="969"/>
      <c r="M254" s="866"/>
      <c r="N254" s="866"/>
      <c r="O254" s="866"/>
      <c r="P254" s="59"/>
      <c r="Q254" s="265"/>
      <c r="T254" s="867" t="s">
        <v>3079</v>
      </c>
      <c r="U254" s="969"/>
      <c r="V254" s="866"/>
      <c r="W254" s="866"/>
      <c r="X254" s="866"/>
      <c r="Y254" s="59"/>
      <c r="Z254" s="265"/>
    </row>
    <row r="255" spans="2:26">
      <c r="B255" s="970" t="s">
        <v>1664</v>
      </c>
      <c r="C255" s="866"/>
      <c r="D255" s="866"/>
      <c r="E255" s="866"/>
      <c r="F255" s="866"/>
      <c r="G255" s="59"/>
      <c r="H255" s="59"/>
      <c r="I255" s="59"/>
      <c r="K255" s="969" t="s">
        <v>2397</v>
      </c>
      <c r="L255" s="969"/>
      <c r="M255" s="866"/>
      <c r="N255" s="866"/>
      <c r="O255" s="866"/>
      <c r="P255" s="59"/>
      <c r="Q255" s="265"/>
      <c r="T255" s="867" t="s">
        <v>3080</v>
      </c>
      <c r="U255" s="969"/>
      <c r="V255" s="866"/>
      <c r="W255" s="866"/>
      <c r="X255" s="866"/>
      <c r="Y255" s="59"/>
      <c r="Z255" s="265"/>
    </row>
    <row r="256" spans="2:26">
      <c r="B256" s="970" t="s">
        <v>1665</v>
      </c>
      <c r="C256" s="866"/>
      <c r="D256" s="866"/>
      <c r="E256" s="866"/>
      <c r="F256" s="866"/>
      <c r="G256" s="59"/>
      <c r="H256" s="59"/>
      <c r="I256" s="59"/>
      <c r="K256" s="969" t="s">
        <v>2398</v>
      </c>
      <c r="L256" s="969"/>
      <c r="M256" s="866"/>
      <c r="N256" s="866"/>
      <c r="O256" s="866"/>
      <c r="P256" s="59"/>
      <c r="Q256" s="265"/>
      <c r="T256" s="867" t="s">
        <v>3081</v>
      </c>
      <c r="U256" s="969"/>
      <c r="V256" s="866"/>
      <c r="W256" s="866"/>
      <c r="X256" s="866"/>
      <c r="Y256" s="59"/>
      <c r="Z256" s="265"/>
    </row>
    <row r="257" spans="2:26">
      <c r="B257" s="970" t="s">
        <v>1666</v>
      </c>
      <c r="C257" s="866"/>
      <c r="D257" s="866"/>
      <c r="E257" s="866"/>
      <c r="F257" s="866"/>
      <c r="G257" s="59"/>
      <c r="H257" s="59"/>
      <c r="I257" s="59"/>
      <c r="K257" s="969" t="s">
        <v>2399</v>
      </c>
      <c r="L257" s="969"/>
      <c r="M257" s="866"/>
      <c r="N257" s="866"/>
      <c r="O257" s="866"/>
      <c r="P257" s="59"/>
      <c r="Q257" s="265"/>
      <c r="T257" s="867" t="s">
        <v>3082</v>
      </c>
      <c r="U257" s="969"/>
      <c r="V257" s="866"/>
      <c r="W257" s="866"/>
      <c r="X257" s="866"/>
      <c r="Y257" s="59"/>
      <c r="Z257" s="265"/>
    </row>
    <row r="258" spans="2:26">
      <c r="B258" s="970" t="s">
        <v>1667</v>
      </c>
      <c r="C258" s="866"/>
      <c r="D258" s="866"/>
      <c r="E258" s="866"/>
      <c r="F258" s="866"/>
      <c r="G258" s="59"/>
      <c r="H258" s="59"/>
      <c r="I258" s="59"/>
      <c r="K258" s="969" t="s">
        <v>2400</v>
      </c>
      <c r="L258" s="969"/>
      <c r="M258" s="866"/>
      <c r="N258" s="866"/>
      <c r="O258" s="866"/>
      <c r="P258" s="59"/>
      <c r="Q258" s="265"/>
      <c r="T258" s="867" t="s">
        <v>3083</v>
      </c>
      <c r="U258" s="969"/>
      <c r="V258" s="866"/>
      <c r="W258" s="866"/>
      <c r="X258" s="866"/>
      <c r="Y258" s="59"/>
      <c r="Z258" s="265"/>
    </row>
    <row r="259" spans="2:26">
      <c r="B259" s="970" t="s">
        <v>1668</v>
      </c>
      <c r="C259" s="866"/>
      <c r="D259" s="866"/>
      <c r="E259" s="866"/>
      <c r="F259" s="866"/>
      <c r="G259" s="59"/>
      <c r="H259" s="59"/>
      <c r="I259" s="59"/>
      <c r="K259" s="969" t="s">
        <v>2401</v>
      </c>
      <c r="L259" s="969"/>
      <c r="M259" s="866"/>
      <c r="N259" s="866"/>
      <c r="O259" s="866"/>
      <c r="P259" s="59"/>
      <c r="Q259" s="265"/>
      <c r="T259" s="867" t="s">
        <v>3084</v>
      </c>
      <c r="U259" s="969"/>
      <c r="V259" s="866"/>
      <c r="W259" s="866"/>
      <c r="X259" s="866"/>
      <c r="Y259" s="59"/>
      <c r="Z259" s="265"/>
    </row>
    <row r="260" spans="2:26">
      <c r="B260" s="970" t="s">
        <v>1669</v>
      </c>
      <c r="C260" s="866"/>
      <c r="D260" s="866"/>
      <c r="E260" s="866"/>
      <c r="F260" s="866"/>
      <c r="G260" s="59"/>
      <c r="H260" s="59"/>
      <c r="I260" s="59"/>
      <c r="K260" s="969" t="s">
        <v>2402</v>
      </c>
      <c r="L260" s="969"/>
      <c r="M260" s="866"/>
      <c r="N260" s="866"/>
      <c r="O260" s="866"/>
      <c r="P260" s="59"/>
      <c r="Q260" s="265"/>
      <c r="T260" s="867" t="s">
        <v>3085</v>
      </c>
      <c r="U260" s="969"/>
      <c r="V260" s="866"/>
      <c r="W260" s="866"/>
      <c r="X260" s="866"/>
      <c r="Y260" s="59"/>
      <c r="Z260" s="265"/>
    </row>
    <row r="261" spans="2:26">
      <c r="B261" s="970" t="s">
        <v>1670</v>
      </c>
      <c r="C261" s="866"/>
      <c r="D261" s="866"/>
      <c r="E261" s="866"/>
      <c r="F261" s="866"/>
      <c r="G261" s="59"/>
      <c r="H261" s="59"/>
      <c r="I261" s="59"/>
      <c r="K261" s="969" t="s">
        <v>2403</v>
      </c>
      <c r="L261" s="969"/>
      <c r="M261" s="866"/>
      <c r="N261" s="866"/>
      <c r="O261" s="866"/>
      <c r="P261" s="59"/>
      <c r="Q261" s="265"/>
      <c r="T261" s="867" t="s">
        <v>3086</v>
      </c>
      <c r="U261" s="969"/>
      <c r="V261" s="866"/>
      <c r="W261" s="866"/>
      <c r="X261" s="866"/>
      <c r="Y261" s="59"/>
      <c r="Z261" s="265"/>
    </row>
    <row r="262" spans="2:26">
      <c r="B262" s="970" t="s">
        <v>1671</v>
      </c>
      <c r="C262" s="866"/>
      <c r="D262" s="866"/>
      <c r="E262" s="866"/>
      <c r="F262" s="866"/>
      <c r="G262" s="59"/>
      <c r="H262" s="59"/>
      <c r="I262" s="59"/>
      <c r="K262" s="969" t="s">
        <v>2404</v>
      </c>
      <c r="L262" s="969"/>
      <c r="M262" s="866"/>
      <c r="N262" s="866"/>
      <c r="O262" s="866"/>
      <c r="P262" s="59"/>
      <c r="Q262" s="265"/>
      <c r="T262" s="867" t="s">
        <v>3087</v>
      </c>
      <c r="U262" s="969"/>
      <c r="V262" s="866"/>
      <c r="W262" s="866"/>
      <c r="X262" s="866"/>
      <c r="Y262" s="59"/>
      <c r="Z262" s="265"/>
    </row>
    <row r="263" spans="2:26">
      <c r="B263" s="970" t="s">
        <v>1672</v>
      </c>
      <c r="C263" s="866"/>
      <c r="D263" s="866"/>
      <c r="E263" s="866"/>
      <c r="F263" s="866"/>
      <c r="G263" s="59"/>
      <c r="H263" s="59"/>
      <c r="I263" s="59"/>
      <c r="K263" s="969" t="s">
        <v>2405</v>
      </c>
      <c r="L263" s="969"/>
      <c r="M263" s="866"/>
      <c r="N263" s="866"/>
      <c r="O263" s="866"/>
      <c r="P263" s="59"/>
      <c r="Q263" s="265"/>
      <c r="T263" s="867" t="s">
        <v>3088</v>
      </c>
      <c r="U263" s="969"/>
      <c r="V263" s="866"/>
      <c r="W263" s="866"/>
      <c r="X263" s="866"/>
      <c r="Y263" s="59"/>
      <c r="Z263" s="265"/>
    </row>
    <row r="264" spans="2:26">
      <c r="B264" s="970" t="s">
        <v>1673</v>
      </c>
      <c r="C264" s="866"/>
      <c r="D264" s="866"/>
      <c r="E264" s="866"/>
      <c r="F264" s="866"/>
      <c r="G264" s="59"/>
      <c r="H264" s="59"/>
      <c r="I264" s="59"/>
      <c r="K264" s="969" t="s">
        <v>2406</v>
      </c>
      <c r="L264" s="969"/>
      <c r="M264" s="866"/>
      <c r="N264" s="866"/>
      <c r="O264" s="866"/>
      <c r="P264" s="59"/>
      <c r="Q264" s="265"/>
      <c r="T264" s="867" t="s">
        <v>3089</v>
      </c>
      <c r="U264" s="969"/>
      <c r="V264" s="866"/>
      <c r="W264" s="866"/>
      <c r="X264" s="866"/>
      <c r="Y264" s="59"/>
      <c r="Z264" s="265"/>
    </row>
    <row r="265" spans="2:26">
      <c r="B265" s="970" t="s">
        <v>1674</v>
      </c>
      <c r="C265" s="866"/>
      <c r="D265" s="866"/>
      <c r="E265" s="866"/>
      <c r="F265" s="866"/>
      <c r="G265" s="59"/>
      <c r="H265" s="59"/>
      <c r="I265" s="59"/>
      <c r="K265" s="969" t="s">
        <v>2407</v>
      </c>
      <c r="L265" s="969"/>
      <c r="M265" s="866"/>
      <c r="N265" s="866"/>
      <c r="O265" s="866"/>
      <c r="P265" s="59"/>
      <c r="Q265" s="265"/>
      <c r="T265" s="867" t="s">
        <v>3090</v>
      </c>
      <c r="U265" s="969"/>
      <c r="V265" s="866"/>
      <c r="W265" s="866"/>
      <c r="X265" s="866"/>
      <c r="Y265" s="59"/>
      <c r="Z265" s="265"/>
    </row>
    <row r="266" spans="2:26">
      <c r="B266" s="970" t="s">
        <v>1675</v>
      </c>
      <c r="C266" s="866"/>
      <c r="D266" s="866"/>
      <c r="E266" s="866"/>
      <c r="F266" s="866"/>
      <c r="G266" s="59"/>
      <c r="H266" s="59"/>
      <c r="I266" s="59"/>
      <c r="K266" s="969" t="s">
        <v>2408</v>
      </c>
      <c r="L266" s="969"/>
      <c r="M266" s="866"/>
      <c r="N266" s="866"/>
      <c r="O266" s="866"/>
      <c r="P266" s="59"/>
      <c r="Q266" s="265"/>
      <c r="T266" s="867" t="s">
        <v>3091</v>
      </c>
      <c r="U266" s="969"/>
      <c r="V266" s="866"/>
      <c r="W266" s="866"/>
      <c r="X266" s="866"/>
      <c r="Y266" s="59"/>
      <c r="Z266" s="265"/>
    </row>
    <row r="267" spans="2:26">
      <c r="B267" s="970" t="s">
        <v>1676</v>
      </c>
      <c r="C267" s="866"/>
      <c r="D267" s="866"/>
      <c r="E267" s="866"/>
      <c r="F267" s="866"/>
      <c r="G267" s="59"/>
      <c r="H267" s="59"/>
      <c r="I267" s="59"/>
      <c r="K267" s="969" t="s">
        <v>2409</v>
      </c>
      <c r="L267" s="969"/>
      <c r="M267" s="866"/>
      <c r="N267" s="866"/>
      <c r="O267" s="866"/>
      <c r="P267" s="59"/>
      <c r="Q267" s="265"/>
      <c r="T267" s="867" t="s">
        <v>3092</v>
      </c>
      <c r="U267" s="969"/>
      <c r="V267" s="866"/>
      <c r="W267" s="866"/>
      <c r="X267" s="866"/>
      <c r="Y267" s="59"/>
      <c r="Z267" s="265"/>
    </row>
    <row r="268" spans="2:26">
      <c r="B268" s="970" t="s">
        <v>1677</v>
      </c>
      <c r="C268" s="866"/>
      <c r="D268" s="866"/>
      <c r="E268" s="866"/>
      <c r="F268" s="866"/>
      <c r="G268" s="59"/>
      <c r="H268" s="59"/>
      <c r="I268" s="59"/>
      <c r="K268" s="969" t="s">
        <v>2410</v>
      </c>
      <c r="L268" s="969"/>
      <c r="M268" s="866"/>
      <c r="N268" s="866"/>
      <c r="O268" s="866"/>
      <c r="P268" s="59"/>
      <c r="Q268" s="265"/>
      <c r="T268" s="867" t="s">
        <v>3093</v>
      </c>
      <c r="U268" s="969"/>
      <c r="V268" s="866"/>
      <c r="W268" s="866"/>
      <c r="X268" s="866"/>
      <c r="Y268" s="59"/>
      <c r="Z268" s="265"/>
    </row>
    <row r="269" spans="2:26">
      <c r="B269" s="970" t="s">
        <v>1678</v>
      </c>
      <c r="C269" s="866"/>
      <c r="D269" s="866"/>
      <c r="E269" s="866"/>
      <c r="F269" s="866"/>
      <c r="G269" s="59"/>
      <c r="H269" s="59"/>
      <c r="I269" s="59"/>
      <c r="K269" s="969" t="s">
        <v>2411</v>
      </c>
      <c r="L269" s="969"/>
      <c r="M269" s="866"/>
      <c r="N269" s="866"/>
      <c r="O269" s="866"/>
      <c r="P269" s="59"/>
      <c r="Q269" s="265"/>
      <c r="T269" s="867" t="s">
        <v>3094</v>
      </c>
      <c r="U269" s="969"/>
      <c r="V269" s="866"/>
      <c r="W269" s="866"/>
      <c r="X269" s="866"/>
      <c r="Y269" s="59"/>
      <c r="Z269" s="265"/>
    </row>
    <row r="270" spans="2:26">
      <c r="B270" s="970" t="s">
        <v>1679</v>
      </c>
      <c r="C270" s="866"/>
      <c r="D270" s="866"/>
      <c r="E270" s="866"/>
      <c r="F270" s="866"/>
      <c r="G270" s="59"/>
      <c r="H270" s="59"/>
      <c r="I270" s="59"/>
      <c r="K270" s="969" t="s">
        <v>2412</v>
      </c>
      <c r="L270" s="969"/>
      <c r="M270" s="866"/>
      <c r="N270" s="866"/>
      <c r="O270" s="866"/>
      <c r="P270" s="59"/>
      <c r="Q270" s="265"/>
      <c r="T270" s="867" t="s">
        <v>3095</v>
      </c>
      <c r="U270" s="969"/>
      <c r="V270" s="866"/>
      <c r="W270" s="866"/>
      <c r="X270" s="866"/>
      <c r="Y270" s="59"/>
      <c r="Z270" s="265"/>
    </row>
    <row r="271" spans="2:26">
      <c r="B271" s="970" t="s">
        <v>1680</v>
      </c>
      <c r="C271" s="866"/>
      <c r="D271" s="866"/>
      <c r="E271" s="866"/>
      <c r="F271" s="866"/>
      <c r="G271" s="59"/>
      <c r="H271" s="59"/>
      <c r="I271" s="59"/>
      <c r="K271" s="969" t="s">
        <v>2413</v>
      </c>
      <c r="L271" s="969"/>
      <c r="M271" s="866"/>
      <c r="N271" s="866"/>
      <c r="O271" s="866"/>
      <c r="P271" s="59"/>
      <c r="Q271" s="265"/>
      <c r="T271" s="867" t="s">
        <v>3096</v>
      </c>
      <c r="U271" s="969"/>
      <c r="V271" s="866"/>
      <c r="W271" s="866"/>
      <c r="X271" s="866"/>
      <c r="Y271" s="59"/>
      <c r="Z271" s="265"/>
    </row>
    <row r="272" spans="2:26">
      <c r="B272" s="970" t="s">
        <v>1681</v>
      </c>
      <c r="C272" s="866"/>
      <c r="D272" s="866"/>
      <c r="E272" s="866"/>
      <c r="F272" s="866"/>
      <c r="G272" s="59"/>
      <c r="H272" s="59"/>
      <c r="I272" s="59"/>
      <c r="K272" s="969" t="s">
        <v>2414</v>
      </c>
      <c r="L272" s="969"/>
      <c r="M272" s="866"/>
      <c r="N272" s="866"/>
      <c r="O272" s="866"/>
      <c r="P272" s="59"/>
      <c r="Q272" s="265"/>
      <c r="T272" s="867" t="s">
        <v>3097</v>
      </c>
      <c r="U272" s="969"/>
      <c r="V272" s="866"/>
      <c r="W272" s="866"/>
      <c r="X272" s="866"/>
      <c r="Y272" s="59"/>
      <c r="Z272" s="265"/>
    </row>
    <row r="273" spans="2:26">
      <c r="B273" s="970" t="s">
        <v>1682</v>
      </c>
      <c r="C273" s="866"/>
      <c r="D273" s="866"/>
      <c r="E273" s="866"/>
      <c r="F273" s="866"/>
      <c r="G273" s="59"/>
      <c r="H273" s="59"/>
      <c r="I273" s="59"/>
      <c r="K273" s="969" t="s">
        <v>2415</v>
      </c>
      <c r="L273" s="969"/>
      <c r="M273" s="866"/>
      <c r="N273" s="866"/>
      <c r="O273" s="866"/>
      <c r="P273" s="59"/>
      <c r="Q273" s="265"/>
      <c r="T273" s="867" t="s">
        <v>3098</v>
      </c>
      <c r="U273" s="969"/>
      <c r="V273" s="866"/>
      <c r="W273" s="866"/>
      <c r="X273" s="866"/>
      <c r="Y273" s="59"/>
      <c r="Z273" s="265"/>
    </row>
    <row r="274" spans="2:26">
      <c r="B274" s="970" t="s">
        <v>1683</v>
      </c>
      <c r="C274" s="866"/>
      <c r="D274" s="866"/>
      <c r="E274" s="866"/>
      <c r="F274" s="866"/>
      <c r="G274" s="59"/>
      <c r="H274" s="59"/>
      <c r="I274" s="59"/>
      <c r="K274" s="969" t="s">
        <v>2416</v>
      </c>
      <c r="L274" s="969"/>
      <c r="M274" s="866"/>
      <c r="N274" s="866"/>
      <c r="O274" s="866"/>
      <c r="P274" s="59"/>
      <c r="Q274" s="265"/>
      <c r="T274" s="867" t="s">
        <v>3099</v>
      </c>
      <c r="U274" s="969"/>
      <c r="V274" s="866"/>
      <c r="W274" s="866"/>
      <c r="X274" s="866"/>
      <c r="Y274" s="59"/>
      <c r="Z274" s="265"/>
    </row>
    <row r="275" spans="2:26">
      <c r="B275" s="970" t="s">
        <v>1684</v>
      </c>
      <c r="C275" s="866"/>
      <c r="D275" s="866"/>
      <c r="E275" s="866"/>
      <c r="F275" s="866"/>
      <c r="G275" s="59"/>
      <c r="H275" s="59"/>
      <c r="I275" s="59"/>
      <c r="K275" s="969" t="s">
        <v>2417</v>
      </c>
      <c r="L275" s="969"/>
      <c r="M275" s="866"/>
      <c r="N275" s="866"/>
      <c r="O275" s="866"/>
      <c r="P275" s="59"/>
      <c r="Q275" s="265"/>
      <c r="T275" s="867" t="s">
        <v>3100</v>
      </c>
      <c r="U275" s="969"/>
      <c r="V275" s="866"/>
      <c r="W275" s="866"/>
      <c r="X275" s="866"/>
      <c r="Y275" s="59"/>
      <c r="Z275" s="265"/>
    </row>
    <row r="276" spans="2:26" ht="15.75" thickBot="1">
      <c r="B276" s="970" t="s">
        <v>1685</v>
      </c>
      <c r="C276" s="866"/>
      <c r="D276" s="866"/>
      <c r="E276" s="866"/>
      <c r="F276" s="866"/>
      <c r="G276" s="59"/>
      <c r="H276" s="59"/>
      <c r="I276" s="59"/>
      <c r="K276" s="969" t="s">
        <v>2418</v>
      </c>
      <c r="L276" s="969"/>
      <c r="M276" s="866"/>
      <c r="N276" s="866"/>
      <c r="O276" s="866"/>
      <c r="P276" s="59"/>
      <c r="Q276" s="265"/>
      <c r="T276" s="973" t="s">
        <v>3101</v>
      </c>
      <c r="U276" s="974"/>
      <c r="V276" s="869"/>
      <c r="W276" s="869"/>
      <c r="X276" s="869"/>
      <c r="Y276" s="267"/>
      <c r="Z276" s="268"/>
    </row>
    <row r="277" spans="2:26">
      <c r="B277" s="970" t="s">
        <v>1686</v>
      </c>
      <c r="C277" s="866"/>
      <c r="D277" s="866"/>
      <c r="E277" s="866"/>
      <c r="F277" s="866"/>
      <c r="G277" s="59"/>
      <c r="H277" s="59"/>
      <c r="I277" s="59"/>
      <c r="K277" s="969" t="s">
        <v>2419</v>
      </c>
      <c r="L277" s="969"/>
      <c r="M277" s="866"/>
      <c r="N277" s="866"/>
      <c r="O277" s="866"/>
      <c r="P277" s="59"/>
      <c r="Q277" s="265"/>
    </row>
    <row r="278" spans="2:26">
      <c r="B278" s="970" t="s">
        <v>1687</v>
      </c>
      <c r="C278" s="866"/>
      <c r="D278" s="866"/>
      <c r="E278" s="866"/>
      <c r="F278" s="866"/>
      <c r="G278" s="59"/>
      <c r="H278" s="59"/>
      <c r="I278" s="59"/>
      <c r="K278" s="969" t="s">
        <v>2420</v>
      </c>
      <c r="L278" s="969"/>
      <c r="M278" s="866"/>
      <c r="N278" s="866"/>
      <c r="O278" s="866"/>
      <c r="P278" s="59"/>
      <c r="Q278" s="265"/>
    </row>
    <row r="279" spans="2:26">
      <c r="B279" s="970" t="s">
        <v>1688</v>
      </c>
      <c r="C279" s="866"/>
      <c r="D279" s="866"/>
      <c r="E279" s="866"/>
      <c r="F279" s="866"/>
      <c r="G279" s="59"/>
      <c r="H279" s="59"/>
      <c r="I279" s="59"/>
      <c r="K279" s="969" t="s">
        <v>2421</v>
      </c>
      <c r="L279" s="969"/>
      <c r="M279" s="866"/>
      <c r="N279" s="866"/>
      <c r="O279" s="866"/>
      <c r="P279" s="59"/>
      <c r="Q279" s="265"/>
    </row>
    <row r="280" spans="2:26">
      <c r="B280" s="970" t="s">
        <v>1689</v>
      </c>
      <c r="C280" s="866"/>
      <c r="D280" s="866"/>
      <c r="E280" s="866"/>
      <c r="F280" s="866"/>
      <c r="G280" s="59"/>
      <c r="H280" s="59"/>
      <c r="I280" s="59"/>
      <c r="K280" s="969" t="s">
        <v>2422</v>
      </c>
      <c r="L280" s="969"/>
      <c r="M280" s="866"/>
      <c r="N280" s="866"/>
      <c r="O280" s="866"/>
      <c r="P280" s="59"/>
      <c r="Q280" s="265"/>
    </row>
    <row r="281" spans="2:26">
      <c r="B281" s="970" t="s">
        <v>1690</v>
      </c>
      <c r="C281" s="866"/>
      <c r="D281" s="866"/>
      <c r="E281" s="866"/>
      <c r="F281" s="866"/>
      <c r="G281" s="59"/>
      <c r="H281" s="59"/>
      <c r="I281" s="59"/>
      <c r="K281" s="969" t="s">
        <v>2423</v>
      </c>
      <c r="L281" s="969"/>
      <c r="M281" s="866"/>
      <c r="N281" s="866"/>
      <c r="O281" s="866"/>
      <c r="P281" s="59"/>
      <c r="Q281" s="265"/>
    </row>
    <row r="282" spans="2:26">
      <c r="B282" s="970" t="s">
        <v>1691</v>
      </c>
      <c r="C282" s="866"/>
      <c r="D282" s="866"/>
      <c r="E282" s="866"/>
      <c r="F282" s="866"/>
      <c r="G282" s="59"/>
      <c r="H282" s="59"/>
      <c r="I282" s="59"/>
      <c r="K282" s="969" t="s">
        <v>2424</v>
      </c>
      <c r="L282" s="969"/>
      <c r="M282" s="866"/>
      <c r="N282" s="866"/>
      <c r="O282" s="866"/>
      <c r="P282" s="59"/>
      <c r="Q282" s="265"/>
    </row>
    <row r="283" spans="2:26">
      <c r="B283" s="970" t="s">
        <v>1692</v>
      </c>
      <c r="C283" s="866"/>
      <c r="D283" s="866"/>
      <c r="E283" s="866"/>
      <c r="F283" s="866"/>
      <c r="G283" s="59"/>
      <c r="H283" s="59"/>
      <c r="I283" s="59"/>
      <c r="K283" s="969" t="s">
        <v>2425</v>
      </c>
      <c r="L283" s="969"/>
      <c r="M283" s="866"/>
      <c r="N283" s="866"/>
      <c r="O283" s="866"/>
      <c r="P283" s="59"/>
      <c r="Q283" s="265"/>
    </row>
    <row r="284" spans="2:26">
      <c r="B284" s="970" t="s">
        <v>1693</v>
      </c>
      <c r="C284" s="866"/>
      <c r="D284" s="866"/>
      <c r="E284" s="866"/>
      <c r="F284" s="866"/>
      <c r="G284" s="59"/>
      <c r="H284" s="59"/>
      <c r="I284" s="59"/>
      <c r="K284" s="969" t="s">
        <v>2426</v>
      </c>
      <c r="L284" s="969"/>
      <c r="M284" s="866"/>
      <c r="N284" s="866"/>
      <c r="O284" s="866"/>
      <c r="P284" s="59"/>
      <c r="Q284" s="265"/>
    </row>
    <row r="285" spans="2:26">
      <c r="B285" s="970" t="s">
        <v>1694</v>
      </c>
      <c r="C285" s="866"/>
      <c r="D285" s="866"/>
      <c r="E285" s="866"/>
      <c r="F285" s="866"/>
      <c r="G285" s="59"/>
      <c r="H285" s="59"/>
      <c r="I285" s="59"/>
      <c r="K285" s="969" t="s">
        <v>2427</v>
      </c>
      <c r="L285" s="969"/>
      <c r="M285" s="866"/>
      <c r="N285" s="866"/>
      <c r="O285" s="866"/>
      <c r="P285" s="59"/>
      <c r="Q285" s="265"/>
    </row>
    <row r="286" spans="2:26">
      <c r="B286" s="970" t="s">
        <v>1695</v>
      </c>
      <c r="C286" s="866"/>
      <c r="D286" s="866"/>
      <c r="E286" s="866"/>
      <c r="F286" s="866"/>
      <c r="G286" s="59"/>
      <c r="H286" s="59"/>
      <c r="I286" s="59"/>
      <c r="K286" s="969" t="s">
        <v>2428</v>
      </c>
      <c r="L286" s="969"/>
      <c r="M286" s="866"/>
      <c r="N286" s="866"/>
      <c r="O286" s="866"/>
      <c r="P286" s="59"/>
      <c r="Q286" s="265"/>
    </row>
    <row r="287" spans="2:26">
      <c r="B287" s="970" t="s">
        <v>1696</v>
      </c>
      <c r="C287" s="866"/>
      <c r="D287" s="866"/>
      <c r="E287" s="866"/>
      <c r="F287" s="866"/>
      <c r="G287" s="59"/>
      <c r="H287" s="59"/>
      <c r="I287" s="59"/>
      <c r="K287" s="969" t="s">
        <v>2429</v>
      </c>
      <c r="L287" s="969"/>
      <c r="M287" s="866"/>
      <c r="N287" s="866"/>
      <c r="O287" s="866"/>
      <c r="P287" s="59"/>
      <c r="Q287" s="265"/>
    </row>
    <row r="288" spans="2:26" ht="18.75">
      <c r="B288" s="970" t="s">
        <v>1697</v>
      </c>
      <c r="C288" s="866"/>
      <c r="D288" s="866"/>
      <c r="E288" s="866"/>
      <c r="F288" s="866"/>
      <c r="G288" s="59"/>
      <c r="H288" s="59"/>
      <c r="I288" s="59"/>
      <c r="K288" s="971" t="s">
        <v>2430</v>
      </c>
      <c r="L288" s="969"/>
      <c r="M288" s="866"/>
      <c r="N288" s="866"/>
      <c r="O288" s="866"/>
      <c r="P288" s="59"/>
      <c r="Q288" s="265"/>
    </row>
    <row r="289" spans="2:17">
      <c r="B289" s="970" t="s">
        <v>1698</v>
      </c>
      <c r="C289" s="866"/>
      <c r="D289" s="866"/>
      <c r="E289" s="866"/>
      <c r="F289" s="866"/>
      <c r="G289" s="59"/>
      <c r="H289" s="59"/>
      <c r="I289" s="59"/>
      <c r="K289" s="969" t="s">
        <v>2431</v>
      </c>
      <c r="L289" s="969"/>
      <c r="M289" s="866"/>
      <c r="N289" s="866"/>
      <c r="O289" s="866"/>
      <c r="P289" s="59"/>
      <c r="Q289" s="265"/>
    </row>
    <row r="290" spans="2:17">
      <c r="B290" s="970" t="s">
        <v>1699</v>
      </c>
      <c r="C290" s="866"/>
      <c r="D290" s="866"/>
      <c r="E290" s="866"/>
      <c r="F290" s="866"/>
      <c r="G290" s="59"/>
      <c r="H290" s="59"/>
      <c r="I290" s="59"/>
      <c r="K290" s="969" t="s">
        <v>2432</v>
      </c>
      <c r="L290" s="969"/>
      <c r="M290" s="866"/>
      <c r="N290" s="866"/>
      <c r="O290" s="866"/>
      <c r="P290" s="59"/>
      <c r="Q290" s="265"/>
    </row>
    <row r="291" spans="2:17">
      <c r="B291" s="970" t="s">
        <v>1700</v>
      </c>
      <c r="C291" s="866"/>
      <c r="D291" s="866"/>
      <c r="E291" s="866"/>
      <c r="F291" s="866"/>
      <c r="G291" s="59"/>
      <c r="H291" s="59"/>
      <c r="I291" s="59"/>
      <c r="K291" s="969" t="s">
        <v>2433</v>
      </c>
      <c r="L291" s="969"/>
      <c r="M291" s="866"/>
      <c r="N291" s="866"/>
      <c r="O291" s="866"/>
      <c r="P291" s="59"/>
      <c r="Q291" s="265"/>
    </row>
    <row r="292" spans="2:17">
      <c r="B292" s="970" t="s">
        <v>1701</v>
      </c>
      <c r="C292" s="866"/>
      <c r="D292" s="866"/>
      <c r="E292" s="866"/>
      <c r="F292" s="866"/>
      <c r="G292" s="59"/>
      <c r="H292" s="59"/>
      <c r="I292" s="59"/>
      <c r="K292" s="969" t="s">
        <v>2434</v>
      </c>
      <c r="L292" s="969"/>
      <c r="M292" s="866"/>
      <c r="N292" s="866"/>
      <c r="O292" s="866"/>
      <c r="P292" s="59"/>
      <c r="Q292" s="265"/>
    </row>
    <row r="293" spans="2:17">
      <c r="B293" s="970" t="s">
        <v>1702</v>
      </c>
      <c r="C293" s="866"/>
      <c r="D293" s="866"/>
      <c r="E293" s="866"/>
      <c r="F293" s="866"/>
      <c r="G293" s="59"/>
      <c r="H293" s="59"/>
      <c r="I293" s="59"/>
      <c r="K293" s="969" t="s">
        <v>2435</v>
      </c>
      <c r="L293" s="969"/>
      <c r="M293" s="866"/>
      <c r="N293" s="866"/>
      <c r="O293" s="866"/>
      <c r="P293" s="59"/>
      <c r="Q293" s="265"/>
    </row>
    <row r="294" spans="2:17">
      <c r="B294" s="970" t="s">
        <v>1703</v>
      </c>
      <c r="C294" s="866"/>
      <c r="D294" s="866"/>
      <c r="E294" s="866"/>
      <c r="F294" s="866"/>
      <c r="G294" s="59"/>
      <c r="H294" s="59"/>
      <c r="I294" s="59"/>
      <c r="K294" s="969" t="s">
        <v>2436</v>
      </c>
      <c r="L294" s="969"/>
      <c r="M294" s="866"/>
      <c r="N294" s="866"/>
      <c r="O294" s="866"/>
      <c r="P294" s="59"/>
      <c r="Q294" s="265"/>
    </row>
    <row r="295" spans="2:17">
      <c r="B295" s="970" t="s">
        <v>1704</v>
      </c>
      <c r="C295" s="866"/>
      <c r="D295" s="866"/>
      <c r="E295" s="866"/>
      <c r="F295" s="866"/>
      <c r="G295" s="59"/>
      <c r="H295" s="59"/>
      <c r="I295" s="59"/>
      <c r="K295" s="969" t="s">
        <v>2437</v>
      </c>
      <c r="L295" s="969"/>
      <c r="M295" s="866"/>
      <c r="N295" s="866"/>
      <c r="O295" s="866"/>
      <c r="P295" s="59"/>
      <c r="Q295" s="265"/>
    </row>
    <row r="296" spans="2:17">
      <c r="B296" s="970" t="s">
        <v>1705</v>
      </c>
      <c r="C296" s="866"/>
      <c r="D296" s="866"/>
      <c r="E296" s="866"/>
      <c r="F296" s="866"/>
      <c r="G296" s="59"/>
      <c r="H296" s="59"/>
      <c r="I296" s="59"/>
      <c r="K296" s="969" t="s">
        <v>2438</v>
      </c>
      <c r="L296" s="969"/>
      <c r="M296" s="866"/>
      <c r="N296" s="866"/>
      <c r="O296" s="866"/>
      <c r="P296" s="59"/>
      <c r="Q296" s="265"/>
    </row>
    <row r="297" spans="2:17">
      <c r="B297" s="970" t="s">
        <v>1706</v>
      </c>
      <c r="C297" s="866"/>
      <c r="D297" s="866"/>
      <c r="E297" s="866"/>
      <c r="F297" s="866"/>
      <c r="G297" s="59"/>
      <c r="H297" s="59"/>
      <c r="I297" s="59"/>
      <c r="K297" s="969" t="s">
        <v>2439</v>
      </c>
      <c r="L297" s="969"/>
      <c r="M297" s="866"/>
      <c r="N297" s="866"/>
      <c r="O297" s="866"/>
      <c r="P297" s="59"/>
      <c r="Q297" s="265"/>
    </row>
    <row r="298" spans="2:17">
      <c r="B298" s="970" t="s">
        <v>1707</v>
      </c>
      <c r="C298" s="866"/>
      <c r="D298" s="866"/>
      <c r="E298" s="866"/>
      <c r="F298" s="866"/>
      <c r="G298" s="59"/>
      <c r="H298" s="59"/>
      <c r="I298" s="59"/>
      <c r="K298" s="969" t="s">
        <v>2440</v>
      </c>
      <c r="L298" s="969"/>
      <c r="M298" s="866"/>
      <c r="N298" s="866"/>
      <c r="O298" s="866"/>
      <c r="P298" s="59"/>
      <c r="Q298" s="265"/>
    </row>
    <row r="299" spans="2:17">
      <c r="B299" s="970" t="s">
        <v>1708</v>
      </c>
      <c r="C299" s="866"/>
      <c r="D299" s="866"/>
      <c r="E299" s="866"/>
      <c r="F299" s="866"/>
      <c r="G299" s="59"/>
      <c r="H299" s="59"/>
      <c r="I299" s="59"/>
      <c r="K299" s="969" t="s">
        <v>2441</v>
      </c>
      <c r="L299" s="969"/>
      <c r="M299" s="866"/>
      <c r="N299" s="866"/>
      <c r="O299" s="866"/>
      <c r="P299" s="59"/>
      <c r="Q299" s="265"/>
    </row>
    <row r="300" spans="2:17">
      <c r="B300" s="970" t="s">
        <v>1709</v>
      </c>
      <c r="C300" s="866"/>
      <c r="D300" s="866"/>
      <c r="E300" s="866"/>
      <c r="F300" s="866"/>
      <c r="G300" s="59"/>
      <c r="H300" s="59"/>
      <c r="I300" s="59"/>
      <c r="K300" s="969" t="s">
        <v>2442</v>
      </c>
      <c r="L300" s="969"/>
      <c r="M300" s="866"/>
      <c r="N300" s="866"/>
      <c r="O300" s="866"/>
      <c r="P300" s="59"/>
      <c r="Q300" s="265"/>
    </row>
    <row r="301" spans="2:17">
      <c r="B301" s="970" t="s">
        <v>1710</v>
      </c>
      <c r="C301" s="866"/>
      <c r="D301" s="866"/>
      <c r="E301" s="866"/>
      <c r="F301" s="866"/>
      <c r="G301" s="59"/>
      <c r="H301" s="59"/>
      <c r="I301" s="59"/>
      <c r="K301" s="969" t="s">
        <v>2443</v>
      </c>
      <c r="L301" s="969"/>
      <c r="M301" s="866"/>
      <c r="N301" s="866"/>
      <c r="O301" s="866"/>
      <c r="P301" s="59"/>
      <c r="Q301" s="265"/>
    </row>
    <row r="302" spans="2:17">
      <c r="B302" s="970" t="s">
        <v>1711</v>
      </c>
      <c r="C302" s="866"/>
      <c r="D302" s="866"/>
      <c r="E302" s="866"/>
      <c r="F302" s="866"/>
      <c r="G302" s="59"/>
      <c r="H302" s="59"/>
      <c r="I302" s="59"/>
      <c r="K302" s="969" t="s">
        <v>2444</v>
      </c>
      <c r="L302" s="969"/>
      <c r="M302" s="866"/>
      <c r="N302" s="866"/>
      <c r="O302" s="866"/>
      <c r="P302" s="59"/>
      <c r="Q302" s="265"/>
    </row>
    <row r="303" spans="2:17">
      <c r="B303" s="970" t="s">
        <v>1712</v>
      </c>
      <c r="C303" s="866"/>
      <c r="D303" s="866"/>
      <c r="E303" s="866"/>
      <c r="F303" s="866"/>
      <c r="G303" s="59"/>
      <c r="H303" s="59"/>
      <c r="I303" s="59"/>
      <c r="K303" s="969" t="s">
        <v>2445</v>
      </c>
      <c r="L303" s="969"/>
      <c r="M303" s="866"/>
      <c r="N303" s="866"/>
      <c r="O303" s="866"/>
      <c r="P303" s="59"/>
      <c r="Q303" s="265"/>
    </row>
    <row r="304" spans="2:17">
      <c r="B304" s="970" t="s">
        <v>1713</v>
      </c>
      <c r="C304" s="866"/>
      <c r="D304" s="866"/>
      <c r="E304" s="866"/>
      <c r="F304" s="866"/>
      <c r="G304" s="59"/>
      <c r="H304" s="59"/>
      <c r="I304" s="59"/>
      <c r="K304" s="969" t="s">
        <v>2446</v>
      </c>
      <c r="L304" s="969"/>
      <c r="M304" s="866"/>
      <c r="N304" s="866"/>
      <c r="O304" s="866"/>
      <c r="P304" s="59"/>
      <c r="Q304" s="265"/>
    </row>
    <row r="305" spans="2:17">
      <c r="B305" s="970" t="s">
        <v>1714</v>
      </c>
      <c r="C305" s="866"/>
      <c r="D305" s="866"/>
      <c r="E305" s="866"/>
      <c r="F305" s="866"/>
      <c r="G305" s="59"/>
      <c r="H305" s="59"/>
      <c r="I305" s="59"/>
      <c r="K305" s="969" t="s">
        <v>2447</v>
      </c>
      <c r="L305" s="969"/>
      <c r="M305" s="866"/>
      <c r="N305" s="866"/>
      <c r="O305" s="866"/>
      <c r="P305" s="59"/>
      <c r="Q305" s="265"/>
    </row>
    <row r="306" spans="2:17">
      <c r="B306" s="970" t="s">
        <v>1715</v>
      </c>
      <c r="C306" s="866"/>
      <c r="D306" s="866"/>
      <c r="E306" s="866"/>
      <c r="F306" s="866"/>
      <c r="G306" s="59"/>
      <c r="H306" s="59"/>
      <c r="I306" s="59"/>
      <c r="K306" s="969" t="s">
        <v>2448</v>
      </c>
      <c r="L306" s="969"/>
      <c r="M306" s="866"/>
      <c r="N306" s="866"/>
      <c r="O306" s="866"/>
      <c r="P306" s="59"/>
      <c r="Q306" s="265"/>
    </row>
    <row r="307" spans="2:17">
      <c r="B307" s="970" t="s">
        <v>1716</v>
      </c>
      <c r="C307" s="866"/>
      <c r="D307" s="866"/>
      <c r="E307" s="866"/>
      <c r="F307" s="866"/>
      <c r="G307" s="59"/>
      <c r="H307" s="59"/>
      <c r="I307" s="59"/>
      <c r="K307" s="969" t="s">
        <v>2449</v>
      </c>
      <c r="L307" s="969"/>
      <c r="M307" s="866"/>
      <c r="N307" s="866"/>
      <c r="O307" s="866"/>
      <c r="P307" s="59"/>
      <c r="Q307" s="265"/>
    </row>
    <row r="308" spans="2:17">
      <c r="B308" s="970" t="s">
        <v>1717</v>
      </c>
      <c r="C308" s="866"/>
      <c r="D308" s="866"/>
      <c r="E308" s="866"/>
      <c r="F308" s="866"/>
      <c r="G308" s="59"/>
      <c r="H308" s="59"/>
      <c r="I308" s="59"/>
      <c r="K308" s="969" t="s">
        <v>2450</v>
      </c>
      <c r="L308" s="969"/>
      <c r="M308" s="866"/>
      <c r="N308" s="866"/>
      <c r="O308" s="866"/>
      <c r="P308" s="59"/>
      <c r="Q308" s="265"/>
    </row>
    <row r="309" spans="2:17">
      <c r="B309" s="970" t="s">
        <v>1718</v>
      </c>
      <c r="C309" s="866"/>
      <c r="D309" s="866"/>
      <c r="E309" s="866"/>
      <c r="F309" s="866"/>
      <c r="G309" s="59"/>
      <c r="H309" s="59"/>
      <c r="I309" s="59"/>
      <c r="K309" s="969" t="s">
        <v>2451</v>
      </c>
      <c r="L309" s="969"/>
      <c r="M309" s="866"/>
      <c r="N309" s="866"/>
      <c r="O309" s="866"/>
      <c r="P309" s="59"/>
      <c r="Q309" s="265"/>
    </row>
    <row r="310" spans="2:17">
      <c r="B310" s="970" t="s">
        <v>1719</v>
      </c>
      <c r="C310" s="866"/>
      <c r="D310" s="866"/>
      <c r="E310" s="866"/>
      <c r="F310" s="866"/>
      <c r="G310" s="59"/>
      <c r="H310" s="59"/>
      <c r="I310" s="59"/>
      <c r="K310" s="969" t="s">
        <v>2452</v>
      </c>
      <c r="L310" s="969"/>
      <c r="M310" s="866"/>
      <c r="N310" s="866"/>
      <c r="O310" s="866"/>
      <c r="P310" s="59"/>
      <c r="Q310" s="265"/>
    </row>
    <row r="311" spans="2:17">
      <c r="B311" s="970" t="s">
        <v>1720</v>
      </c>
      <c r="C311" s="866"/>
      <c r="D311" s="866"/>
      <c r="E311" s="866"/>
      <c r="F311" s="866"/>
      <c r="G311" s="59"/>
      <c r="H311" s="59"/>
      <c r="I311" s="59"/>
      <c r="K311" s="969" t="s">
        <v>2453</v>
      </c>
      <c r="L311" s="969"/>
      <c r="M311" s="866"/>
      <c r="N311" s="866"/>
      <c r="O311" s="866"/>
      <c r="P311" s="59"/>
      <c r="Q311" s="265"/>
    </row>
    <row r="312" spans="2:17">
      <c r="B312" s="970" t="s">
        <v>1721</v>
      </c>
      <c r="C312" s="866"/>
      <c r="D312" s="866"/>
      <c r="E312" s="866"/>
      <c r="F312" s="866"/>
      <c r="G312" s="59"/>
      <c r="H312" s="59"/>
      <c r="I312" s="59"/>
      <c r="K312" s="969" t="s">
        <v>2454</v>
      </c>
      <c r="L312" s="969"/>
      <c r="M312" s="866"/>
      <c r="N312" s="866"/>
      <c r="O312" s="866"/>
      <c r="P312" s="59"/>
      <c r="Q312" s="265"/>
    </row>
    <row r="313" spans="2:17" ht="18.75">
      <c r="B313" s="968" t="s">
        <v>1722</v>
      </c>
      <c r="C313" s="971"/>
      <c r="D313" s="866"/>
      <c r="E313" s="866"/>
      <c r="F313" s="866"/>
      <c r="G313" s="59"/>
      <c r="H313" s="59"/>
      <c r="I313" s="59"/>
      <c r="K313" s="969" t="s">
        <v>2455</v>
      </c>
      <c r="L313" s="969"/>
      <c r="M313" s="866"/>
      <c r="N313" s="866"/>
      <c r="O313" s="866"/>
      <c r="P313" s="59"/>
      <c r="Q313" s="265"/>
    </row>
    <row r="314" spans="2:17">
      <c r="B314" s="970" t="s">
        <v>1723</v>
      </c>
      <c r="C314" s="866"/>
      <c r="D314" s="866"/>
      <c r="E314" s="866"/>
      <c r="F314" s="866"/>
      <c r="G314" s="59"/>
      <c r="H314" s="59"/>
      <c r="I314" s="59"/>
      <c r="K314" s="969" t="s">
        <v>2456</v>
      </c>
      <c r="L314" s="969"/>
      <c r="M314" s="866"/>
      <c r="N314" s="866"/>
      <c r="O314" s="866"/>
      <c r="P314" s="59"/>
      <c r="Q314" s="265"/>
    </row>
    <row r="315" spans="2:17">
      <c r="B315" s="970" t="s">
        <v>1724</v>
      </c>
      <c r="C315" s="866"/>
      <c r="D315" s="866"/>
      <c r="E315" s="866"/>
      <c r="F315" s="866"/>
      <c r="G315" s="59"/>
      <c r="H315" s="59"/>
      <c r="I315" s="59"/>
      <c r="K315" s="969" t="s">
        <v>2457</v>
      </c>
      <c r="L315" s="969"/>
      <c r="M315" s="866"/>
      <c r="N315" s="866"/>
      <c r="O315" s="866"/>
      <c r="P315" s="59"/>
      <c r="Q315" s="265"/>
    </row>
    <row r="316" spans="2:17" ht="18.75">
      <c r="B316" s="970" t="s">
        <v>1725</v>
      </c>
      <c r="C316" s="866"/>
      <c r="D316" s="866"/>
      <c r="E316" s="866"/>
      <c r="F316" s="866"/>
      <c r="G316" s="59"/>
      <c r="H316" s="59"/>
      <c r="I316" s="59"/>
      <c r="K316" s="971" t="s">
        <v>2458</v>
      </c>
      <c r="L316" s="969"/>
      <c r="M316" s="866"/>
      <c r="N316" s="866"/>
      <c r="O316" s="866"/>
      <c r="P316" s="59"/>
      <c r="Q316" s="265"/>
    </row>
    <row r="317" spans="2:17">
      <c r="B317" s="970" t="s">
        <v>1726</v>
      </c>
      <c r="C317" s="866"/>
      <c r="D317" s="866"/>
      <c r="E317" s="866"/>
      <c r="F317" s="866"/>
      <c r="G317" s="59"/>
      <c r="H317" s="59"/>
      <c r="I317" s="59"/>
      <c r="K317" s="969" t="s">
        <v>2459</v>
      </c>
      <c r="L317" s="969"/>
      <c r="M317" s="866"/>
      <c r="N317" s="866"/>
      <c r="O317" s="866"/>
      <c r="P317" s="59"/>
      <c r="Q317" s="265"/>
    </row>
    <row r="318" spans="2:17">
      <c r="B318" s="970" t="s">
        <v>1727</v>
      </c>
      <c r="C318" s="866"/>
      <c r="D318" s="866"/>
      <c r="E318" s="866"/>
      <c r="F318" s="866"/>
      <c r="G318" s="59"/>
      <c r="H318" s="59"/>
      <c r="I318" s="59"/>
      <c r="K318" s="969" t="s">
        <v>2460</v>
      </c>
      <c r="L318" s="969"/>
      <c r="M318" s="866"/>
      <c r="N318" s="866"/>
      <c r="O318" s="866"/>
      <c r="P318" s="59"/>
      <c r="Q318" s="265"/>
    </row>
    <row r="319" spans="2:17">
      <c r="B319" s="970" t="s">
        <v>1728</v>
      </c>
      <c r="C319" s="866"/>
      <c r="D319" s="866"/>
      <c r="E319" s="866"/>
      <c r="F319" s="866"/>
      <c r="G319" s="59"/>
      <c r="H319" s="59"/>
      <c r="I319" s="59"/>
      <c r="K319" s="969" t="s">
        <v>2461</v>
      </c>
      <c r="L319" s="969"/>
      <c r="M319" s="866"/>
      <c r="N319" s="866"/>
      <c r="O319" s="866"/>
      <c r="P319" s="59"/>
      <c r="Q319" s="265"/>
    </row>
    <row r="320" spans="2:17">
      <c r="B320" s="970" t="s">
        <v>1729</v>
      </c>
      <c r="C320" s="866"/>
      <c r="D320" s="866"/>
      <c r="E320" s="866"/>
      <c r="F320" s="866"/>
      <c r="G320" s="59"/>
      <c r="H320" s="59"/>
      <c r="I320" s="59"/>
      <c r="K320" s="969" t="s">
        <v>2462</v>
      </c>
      <c r="L320" s="969"/>
      <c r="M320" s="866"/>
      <c r="N320" s="866"/>
      <c r="O320" s="866"/>
      <c r="P320" s="59"/>
      <c r="Q320" s="265"/>
    </row>
    <row r="321" spans="2:17">
      <c r="B321" s="970" t="s">
        <v>1730</v>
      </c>
      <c r="C321" s="866"/>
      <c r="D321" s="866"/>
      <c r="E321" s="866"/>
      <c r="F321" s="866"/>
      <c r="G321" s="59"/>
      <c r="H321" s="59"/>
      <c r="I321" s="59"/>
      <c r="K321" s="969" t="s">
        <v>2463</v>
      </c>
      <c r="L321" s="969"/>
      <c r="M321" s="866"/>
      <c r="N321" s="866"/>
      <c r="O321" s="866"/>
      <c r="P321" s="59"/>
      <c r="Q321" s="265"/>
    </row>
    <row r="322" spans="2:17">
      <c r="B322" s="970" t="s">
        <v>1731</v>
      </c>
      <c r="C322" s="866"/>
      <c r="D322" s="866"/>
      <c r="E322" s="866"/>
      <c r="F322" s="866"/>
      <c r="G322" s="59"/>
      <c r="H322" s="59"/>
      <c r="I322" s="59"/>
      <c r="K322" s="969" t="s">
        <v>2464</v>
      </c>
      <c r="L322" s="969"/>
      <c r="M322" s="866"/>
      <c r="N322" s="866"/>
      <c r="O322" s="866"/>
      <c r="P322" s="59"/>
      <c r="Q322" s="265"/>
    </row>
    <row r="323" spans="2:17">
      <c r="B323" s="970" t="s">
        <v>1732</v>
      </c>
      <c r="C323" s="866"/>
      <c r="D323" s="866"/>
      <c r="E323" s="866"/>
      <c r="F323" s="866"/>
      <c r="G323" s="59"/>
      <c r="H323" s="59"/>
      <c r="I323" s="59"/>
      <c r="K323" s="969" t="s">
        <v>2465</v>
      </c>
      <c r="L323" s="969"/>
      <c r="M323" s="866"/>
      <c r="N323" s="866"/>
      <c r="O323" s="866"/>
      <c r="P323" s="59"/>
      <c r="Q323" s="265"/>
    </row>
    <row r="324" spans="2:17">
      <c r="B324" s="970" t="s">
        <v>1733</v>
      </c>
      <c r="C324" s="866"/>
      <c r="D324" s="866"/>
      <c r="E324" s="866"/>
      <c r="F324" s="866"/>
      <c r="G324" s="59"/>
      <c r="H324" s="59"/>
      <c r="I324" s="59"/>
      <c r="K324" s="969" t="s">
        <v>2466</v>
      </c>
      <c r="L324" s="969"/>
      <c r="M324" s="866"/>
      <c r="N324" s="866"/>
      <c r="O324" s="866"/>
      <c r="P324" s="59"/>
      <c r="Q324" s="265"/>
    </row>
    <row r="325" spans="2:17">
      <c r="B325" s="970" t="s">
        <v>1734</v>
      </c>
      <c r="C325" s="866"/>
      <c r="D325" s="866"/>
      <c r="E325" s="866"/>
      <c r="F325" s="866"/>
      <c r="G325" s="59"/>
      <c r="H325" s="59"/>
      <c r="I325" s="59"/>
      <c r="K325" s="969" t="s">
        <v>2467</v>
      </c>
      <c r="L325" s="969"/>
      <c r="M325" s="866"/>
      <c r="N325" s="866"/>
      <c r="O325" s="866"/>
      <c r="P325" s="59"/>
      <c r="Q325" s="265"/>
    </row>
    <row r="326" spans="2:17">
      <c r="B326" s="970" t="s">
        <v>1735</v>
      </c>
      <c r="C326" s="866"/>
      <c r="D326" s="866"/>
      <c r="E326" s="866"/>
      <c r="F326" s="866"/>
      <c r="G326" s="59"/>
      <c r="H326" s="59"/>
      <c r="I326" s="59"/>
      <c r="K326" s="969" t="s">
        <v>2468</v>
      </c>
      <c r="L326" s="969"/>
      <c r="M326" s="866"/>
      <c r="N326" s="866"/>
      <c r="O326" s="866"/>
      <c r="P326" s="59"/>
      <c r="Q326" s="265"/>
    </row>
    <row r="327" spans="2:17">
      <c r="B327" s="970" t="s">
        <v>1736</v>
      </c>
      <c r="C327" s="866"/>
      <c r="D327" s="866"/>
      <c r="E327" s="866"/>
      <c r="F327" s="866"/>
      <c r="G327" s="59"/>
      <c r="H327" s="59"/>
      <c r="I327" s="59"/>
      <c r="K327" s="969" t="s">
        <v>2469</v>
      </c>
      <c r="L327" s="969"/>
      <c r="M327" s="866"/>
      <c r="N327" s="866"/>
      <c r="O327" s="866"/>
      <c r="P327" s="59"/>
      <c r="Q327" s="265"/>
    </row>
    <row r="328" spans="2:17">
      <c r="B328" s="970" t="s">
        <v>1737</v>
      </c>
      <c r="C328" s="866"/>
      <c r="D328" s="866"/>
      <c r="E328" s="866"/>
      <c r="F328" s="866"/>
      <c r="G328" s="59"/>
      <c r="H328" s="59"/>
      <c r="I328" s="59"/>
      <c r="K328" s="969" t="s">
        <v>2470</v>
      </c>
      <c r="L328" s="969"/>
      <c r="M328" s="866"/>
      <c r="N328" s="866"/>
      <c r="O328" s="866"/>
      <c r="P328" s="59"/>
      <c r="Q328" s="265"/>
    </row>
    <row r="329" spans="2:17">
      <c r="B329" s="970" t="s">
        <v>1738</v>
      </c>
      <c r="C329" s="866"/>
      <c r="D329" s="866"/>
      <c r="E329" s="866"/>
      <c r="F329" s="866"/>
      <c r="G329" s="59"/>
      <c r="H329" s="59"/>
      <c r="I329" s="59"/>
      <c r="K329" s="969" t="s">
        <v>2471</v>
      </c>
      <c r="L329" s="969"/>
      <c r="M329" s="866"/>
      <c r="N329" s="866"/>
      <c r="O329" s="866"/>
      <c r="P329" s="59"/>
      <c r="Q329" s="265"/>
    </row>
    <row r="330" spans="2:17">
      <c r="B330" s="970" t="s">
        <v>1739</v>
      </c>
      <c r="C330" s="866"/>
      <c r="D330" s="866"/>
      <c r="E330" s="866"/>
      <c r="F330" s="866"/>
      <c r="G330" s="59"/>
      <c r="H330" s="59"/>
      <c r="I330" s="59"/>
      <c r="K330" s="969" t="s">
        <v>2472</v>
      </c>
      <c r="L330" s="969"/>
      <c r="M330" s="866"/>
      <c r="N330" s="866"/>
      <c r="O330" s="866"/>
      <c r="P330" s="59"/>
      <c r="Q330" s="265"/>
    </row>
    <row r="331" spans="2:17">
      <c r="B331" s="970" t="s">
        <v>1740</v>
      </c>
      <c r="C331" s="866"/>
      <c r="D331" s="866"/>
      <c r="E331" s="866"/>
      <c r="F331" s="866"/>
      <c r="G331" s="59"/>
      <c r="H331" s="59"/>
      <c r="I331" s="59"/>
      <c r="K331" s="969" t="s">
        <v>2473</v>
      </c>
      <c r="L331" s="969"/>
      <c r="M331" s="866"/>
      <c r="N331" s="866"/>
      <c r="O331" s="866"/>
      <c r="P331" s="59"/>
      <c r="Q331" s="265"/>
    </row>
    <row r="332" spans="2:17">
      <c r="B332" s="970" t="s">
        <v>1741</v>
      </c>
      <c r="C332" s="866"/>
      <c r="D332" s="866"/>
      <c r="E332" s="866"/>
      <c r="F332" s="866"/>
      <c r="G332" s="59"/>
      <c r="H332" s="59"/>
      <c r="I332" s="59"/>
      <c r="K332" s="969" t="s">
        <v>2474</v>
      </c>
      <c r="L332" s="969"/>
      <c r="M332" s="866"/>
      <c r="N332" s="866"/>
      <c r="O332" s="866"/>
      <c r="P332" s="59"/>
      <c r="Q332" s="265"/>
    </row>
    <row r="333" spans="2:17">
      <c r="B333" s="970" t="s">
        <v>1742</v>
      </c>
      <c r="C333" s="866"/>
      <c r="D333" s="866"/>
      <c r="E333" s="866"/>
      <c r="F333" s="866"/>
      <c r="G333" s="59"/>
      <c r="H333" s="59"/>
      <c r="I333" s="59"/>
      <c r="K333" s="969" t="s">
        <v>2475</v>
      </c>
      <c r="L333" s="969"/>
      <c r="M333" s="866"/>
      <c r="N333" s="866"/>
      <c r="O333" s="866"/>
      <c r="P333" s="59"/>
      <c r="Q333" s="265"/>
    </row>
    <row r="334" spans="2:17">
      <c r="B334" s="970" t="s">
        <v>1743</v>
      </c>
      <c r="C334" s="866"/>
      <c r="D334" s="866"/>
      <c r="E334" s="866"/>
      <c r="F334" s="866"/>
      <c r="G334" s="59"/>
      <c r="H334" s="59"/>
      <c r="I334" s="59"/>
      <c r="K334" s="969" t="s">
        <v>2476</v>
      </c>
      <c r="L334" s="969"/>
      <c r="M334" s="866"/>
      <c r="N334" s="866"/>
      <c r="O334" s="866"/>
      <c r="P334" s="59"/>
      <c r="Q334" s="265"/>
    </row>
    <row r="335" spans="2:17">
      <c r="B335" s="970" t="s">
        <v>1744</v>
      </c>
      <c r="C335" s="866"/>
      <c r="D335" s="866"/>
      <c r="E335" s="866"/>
      <c r="F335" s="866"/>
      <c r="G335" s="59"/>
      <c r="H335" s="59"/>
      <c r="I335" s="59"/>
      <c r="K335" s="969" t="s">
        <v>2477</v>
      </c>
      <c r="L335" s="969"/>
      <c r="M335" s="866"/>
      <c r="N335" s="866"/>
      <c r="O335" s="866"/>
      <c r="P335" s="59"/>
      <c r="Q335" s="265"/>
    </row>
    <row r="336" spans="2:17">
      <c r="B336" s="970" t="s">
        <v>1745</v>
      </c>
      <c r="C336" s="866"/>
      <c r="D336" s="866"/>
      <c r="E336" s="866"/>
      <c r="F336" s="866"/>
      <c r="G336" s="59"/>
      <c r="H336" s="59"/>
      <c r="I336" s="59"/>
      <c r="K336" s="969" t="s">
        <v>2478</v>
      </c>
      <c r="L336" s="969"/>
      <c r="M336" s="866"/>
      <c r="N336" s="866"/>
      <c r="O336" s="866"/>
      <c r="P336" s="59"/>
      <c r="Q336" s="265"/>
    </row>
    <row r="337" spans="2:17">
      <c r="B337" s="970" t="s">
        <v>1746</v>
      </c>
      <c r="C337" s="866"/>
      <c r="D337" s="866"/>
      <c r="E337" s="866"/>
      <c r="F337" s="866"/>
      <c r="G337" s="59"/>
      <c r="H337" s="59"/>
      <c r="I337" s="59"/>
      <c r="K337" s="969" t="s">
        <v>2479</v>
      </c>
      <c r="L337" s="969"/>
      <c r="M337" s="866"/>
      <c r="N337" s="866"/>
      <c r="O337" s="866"/>
      <c r="P337" s="59"/>
      <c r="Q337" s="265"/>
    </row>
    <row r="338" spans="2:17">
      <c r="B338" s="970" t="s">
        <v>1747</v>
      </c>
      <c r="C338" s="866"/>
      <c r="D338" s="866"/>
      <c r="E338" s="866"/>
      <c r="F338" s="866"/>
      <c r="G338" s="59"/>
      <c r="H338" s="59"/>
      <c r="I338" s="59"/>
      <c r="K338" s="969" t="s">
        <v>2480</v>
      </c>
      <c r="L338" s="969"/>
      <c r="M338" s="866"/>
      <c r="N338" s="866"/>
      <c r="O338" s="866"/>
      <c r="P338" s="59"/>
      <c r="Q338" s="265"/>
    </row>
    <row r="339" spans="2:17">
      <c r="B339" s="970" t="s">
        <v>1748</v>
      </c>
      <c r="C339" s="866"/>
      <c r="D339" s="866"/>
      <c r="E339" s="866"/>
      <c r="F339" s="866"/>
      <c r="G339" s="59"/>
      <c r="H339" s="59"/>
      <c r="I339" s="59"/>
      <c r="K339" s="969" t="s">
        <v>2481</v>
      </c>
      <c r="L339" s="969"/>
      <c r="M339" s="866"/>
      <c r="N339" s="866"/>
      <c r="O339" s="866"/>
      <c r="P339" s="59"/>
      <c r="Q339" s="265"/>
    </row>
    <row r="340" spans="2:17">
      <c r="B340" s="970" t="s">
        <v>1749</v>
      </c>
      <c r="C340" s="866"/>
      <c r="D340" s="866"/>
      <c r="E340" s="866"/>
      <c r="F340" s="866"/>
      <c r="G340" s="59"/>
      <c r="H340" s="59"/>
      <c r="I340" s="59"/>
      <c r="K340" s="969" t="s">
        <v>2482</v>
      </c>
      <c r="L340" s="969"/>
      <c r="M340" s="866"/>
      <c r="N340" s="866"/>
      <c r="O340" s="866"/>
      <c r="P340" s="59"/>
      <c r="Q340" s="265"/>
    </row>
    <row r="341" spans="2:17">
      <c r="B341" s="970" t="s">
        <v>1750</v>
      </c>
      <c r="C341" s="866"/>
      <c r="D341" s="866"/>
      <c r="E341" s="866"/>
      <c r="F341" s="866"/>
      <c r="G341" s="59"/>
      <c r="H341" s="59"/>
      <c r="I341" s="59"/>
      <c r="K341" s="969" t="s">
        <v>2483</v>
      </c>
      <c r="L341" s="969"/>
      <c r="M341" s="866"/>
      <c r="N341" s="866"/>
      <c r="O341" s="866"/>
      <c r="P341" s="59"/>
      <c r="Q341" s="265"/>
    </row>
    <row r="342" spans="2:17">
      <c r="B342" s="970" t="s">
        <v>1751</v>
      </c>
      <c r="C342" s="866"/>
      <c r="D342" s="866"/>
      <c r="E342" s="866"/>
      <c r="F342" s="866"/>
      <c r="G342" s="59"/>
      <c r="H342" s="59"/>
      <c r="I342" s="59"/>
      <c r="K342" s="969" t="s">
        <v>2484</v>
      </c>
      <c r="L342" s="969"/>
      <c r="M342" s="866"/>
      <c r="N342" s="866"/>
      <c r="O342" s="866"/>
      <c r="P342" s="59"/>
      <c r="Q342" s="265"/>
    </row>
    <row r="343" spans="2:17">
      <c r="B343" s="970" t="s">
        <v>1752</v>
      </c>
      <c r="C343" s="866"/>
      <c r="D343" s="866"/>
      <c r="E343" s="866"/>
      <c r="F343" s="866"/>
      <c r="G343" s="59"/>
      <c r="H343" s="59"/>
      <c r="I343" s="59"/>
      <c r="K343" s="969" t="s">
        <v>2485</v>
      </c>
      <c r="L343" s="969"/>
      <c r="M343" s="866"/>
      <c r="N343" s="866"/>
      <c r="O343" s="866"/>
      <c r="P343" s="59"/>
      <c r="Q343" s="265"/>
    </row>
    <row r="344" spans="2:17">
      <c r="B344" s="970" t="s">
        <v>1753</v>
      </c>
      <c r="C344" s="866"/>
      <c r="D344" s="866"/>
      <c r="E344" s="866"/>
      <c r="F344" s="866"/>
      <c r="G344" s="59"/>
      <c r="H344" s="59"/>
      <c r="I344" s="59"/>
      <c r="K344" s="969" t="s">
        <v>2486</v>
      </c>
      <c r="L344" s="969"/>
      <c r="M344" s="866"/>
      <c r="N344" s="866"/>
      <c r="O344" s="866"/>
      <c r="P344" s="59"/>
      <c r="Q344" s="265"/>
    </row>
    <row r="345" spans="2:17" ht="18.75">
      <c r="B345" s="970" t="s">
        <v>1754</v>
      </c>
      <c r="C345" s="866"/>
      <c r="D345" s="866"/>
      <c r="E345" s="866"/>
      <c r="F345" s="866"/>
      <c r="G345" s="59"/>
      <c r="H345" s="59"/>
      <c r="I345" s="59"/>
      <c r="K345" s="971" t="s">
        <v>2487</v>
      </c>
      <c r="L345" s="969"/>
      <c r="M345" s="866"/>
      <c r="N345" s="866"/>
      <c r="O345" s="866"/>
      <c r="P345" s="59"/>
      <c r="Q345" s="265"/>
    </row>
    <row r="346" spans="2:17">
      <c r="B346" s="970" t="s">
        <v>1755</v>
      </c>
      <c r="C346" s="866"/>
      <c r="D346" s="866"/>
      <c r="E346" s="866"/>
      <c r="F346" s="866"/>
      <c r="G346" s="59"/>
      <c r="H346" s="59"/>
      <c r="I346" s="59"/>
      <c r="K346" s="969" t="s">
        <v>2488</v>
      </c>
      <c r="L346" s="969"/>
      <c r="M346" s="866"/>
      <c r="N346" s="866"/>
      <c r="O346" s="866"/>
      <c r="P346" s="59"/>
      <c r="Q346" s="265"/>
    </row>
    <row r="347" spans="2:17">
      <c r="B347" s="970" t="s">
        <v>1756</v>
      </c>
      <c r="C347" s="866"/>
      <c r="D347" s="866"/>
      <c r="E347" s="866"/>
      <c r="F347" s="866"/>
      <c r="G347" s="59"/>
      <c r="H347" s="59"/>
      <c r="I347" s="59"/>
      <c r="K347" s="969" t="s">
        <v>2489</v>
      </c>
      <c r="L347" s="969"/>
      <c r="M347" s="866"/>
      <c r="N347" s="866"/>
      <c r="O347" s="866"/>
      <c r="P347" s="59"/>
      <c r="Q347" s="265"/>
    </row>
    <row r="348" spans="2:17">
      <c r="B348" s="970" t="s">
        <v>1757</v>
      </c>
      <c r="C348" s="866"/>
      <c r="D348" s="866"/>
      <c r="E348" s="866"/>
      <c r="F348" s="866"/>
      <c r="G348" s="59"/>
      <c r="H348" s="59"/>
      <c r="I348" s="59"/>
      <c r="K348" s="969" t="s">
        <v>2490</v>
      </c>
      <c r="L348" s="969"/>
      <c r="M348" s="866"/>
      <c r="N348" s="866"/>
      <c r="O348" s="866"/>
      <c r="P348" s="59"/>
      <c r="Q348" s="265"/>
    </row>
    <row r="349" spans="2:17">
      <c r="B349" s="970" t="s">
        <v>1758</v>
      </c>
      <c r="C349" s="866"/>
      <c r="D349" s="866"/>
      <c r="E349" s="866"/>
      <c r="F349" s="866"/>
      <c r="G349" s="59"/>
      <c r="H349" s="59"/>
      <c r="I349" s="59"/>
      <c r="K349" s="969" t="s">
        <v>2491</v>
      </c>
      <c r="L349" s="969"/>
      <c r="M349" s="866"/>
      <c r="N349" s="866"/>
      <c r="O349" s="866"/>
      <c r="P349" s="59"/>
      <c r="Q349" s="265"/>
    </row>
    <row r="350" spans="2:17">
      <c r="B350" s="970" t="s">
        <v>1759</v>
      </c>
      <c r="C350" s="866"/>
      <c r="D350" s="866"/>
      <c r="E350" s="866"/>
      <c r="F350" s="866"/>
      <c r="G350" s="59"/>
      <c r="H350" s="59"/>
      <c r="I350" s="59"/>
      <c r="K350" s="969" t="s">
        <v>2492</v>
      </c>
      <c r="L350" s="969"/>
      <c r="M350" s="866"/>
      <c r="N350" s="866"/>
      <c r="O350" s="866"/>
      <c r="P350" s="59"/>
      <c r="Q350" s="265"/>
    </row>
    <row r="351" spans="2:17">
      <c r="B351" s="970" t="s">
        <v>1760</v>
      </c>
      <c r="C351" s="866"/>
      <c r="D351" s="866"/>
      <c r="E351" s="866"/>
      <c r="F351" s="866"/>
      <c r="G351" s="59"/>
      <c r="H351" s="59"/>
      <c r="I351" s="59"/>
      <c r="K351" s="969" t="s">
        <v>2493</v>
      </c>
      <c r="L351" s="969"/>
      <c r="M351" s="866"/>
      <c r="N351" s="866"/>
      <c r="O351" s="866"/>
      <c r="P351" s="59"/>
      <c r="Q351" s="265"/>
    </row>
    <row r="352" spans="2:17">
      <c r="B352" s="970" t="s">
        <v>1761</v>
      </c>
      <c r="C352" s="866"/>
      <c r="D352" s="866"/>
      <c r="E352" s="866"/>
      <c r="F352" s="866"/>
      <c r="G352" s="59"/>
      <c r="H352" s="59"/>
      <c r="I352" s="59"/>
      <c r="K352" s="969" t="s">
        <v>2494</v>
      </c>
      <c r="L352" s="969"/>
      <c r="M352" s="866"/>
      <c r="N352" s="866"/>
      <c r="O352" s="866"/>
      <c r="P352" s="59"/>
      <c r="Q352" s="265"/>
    </row>
    <row r="353" spans="2:17">
      <c r="B353" s="970" t="s">
        <v>1762</v>
      </c>
      <c r="C353" s="866"/>
      <c r="D353" s="866"/>
      <c r="E353" s="866"/>
      <c r="F353" s="866"/>
      <c r="G353" s="59"/>
      <c r="H353" s="59"/>
      <c r="I353" s="59"/>
      <c r="K353" s="969" t="s">
        <v>2495</v>
      </c>
      <c r="L353" s="969"/>
      <c r="M353" s="866"/>
      <c r="N353" s="866"/>
      <c r="O353" s="866"/>
      <c r="P353" s="59"/>
      <c r="Q353" s="265"/>
    </row>
    <row r="354" spans="2:17">
      <c r="B354" s="970" t="s">
        <v>1763</v>
      </c>
      <c r="C354" s="866"/>
      <c r="D354" s="866"/>
      <c r="E354" s="866"/>
      <c r="F354" s="866"/>
      <c r="G354" s="59"/>
      <c r="H354" s="59"/>
      <c r="I354" s="59"/>
      <c r="K354" s="969" t="s">
        <v>2496</v>
      </c>
      <c r="L354" s="969"/>
      <c r="M354" s="866"/>
      <c r="N354" s="866"/>
      <c r="O354" s="866"/>
      <c r="P354" s="59"/>
      <c r="Q354" s="265"/>
    </row>
    <row r="355" spans="2:17">
      <c r="B355" s="970" t="s">
        <v>1764</v>
      </c>
      <c r="C355" s="866"/>
      <c r="D355" s="866"/>
      <c r="E355" s="866"/>
      <c r="F355" s="866"/>
      <c r="G355" s="59"/>
      <c r="H355" s="59"/>
      <c r="I355" s="59"/>
      <c r="K355" s="969" t="s">
        <v>2497</v>
      </c>
      <c r="L355" s="969"/>
      <c r="M355" s="866"/>
      <c r="N355" s="866"/>
      <c r="O355" s="866"/>
      <c r="P355" s="59"/>
      <c r="Q355" s="265"/>
    </row>
    <row r="356" spans="2:17">
      <c r="B356" s="970" t="s">
        <v>1765</v>
      </c>
      <c r="C356" s="866"/>
      <c r="D356" s="866"/>
      <c r="E356" s="866"/>
      <c r="F356" s="866"/>
      <c r="G356" s="59"/>
      <c r="H356" s="59"/>
      <c r="I356" s="59"/>
      <c r="K356" s="969" t="s">
        <v>2498</v>
      </c>
      <c r="L356" s="969"/>
      <c r="M356" s="866"/>
      <c r="N356" s="866"/>
      <c r="O356" s="866"/>
      <c r="P356" s="59"/>
      <c r="Q356" s="265"/>
    </row>
    <row r="357" spans="2:17">
      <c r="B357" s="970" t="s">
        <v>1766</v>
      </c>
      <c r="C357" s="866"/>
      <c r="D357" s="866"/>
      <c r="E357" s="866"/>
      <c r="F357" s="866"/>
      <c r="G357" s="59"/>
      <c r="H357" s="59"/>
      <c r="I357" s="59"/>
      <c r="K357" s="969" t="s">
        <v>2499</v>
      </c>
      <c r="L357" s="969"/>
      <c r="M357" s="866"/>
      <c r="N357" s="866"/>
      <c r="O357" s="866"/>
      <c r="P357" s="59"/>
      <c r="Q357" s="265"/>
    </row>
    <row r="358" spans="2:17">
      <c r="B358" s="970" t="s">
        <v>1767</v>
      </c>
      <c r="C358" s="866"/>
      <c r="D358" s="866"/>
      <c r="E358" s="866"/>
      <c r="F358" s="866"/>
      <c r="G358" s="59"/>
      <c r="H358" s="59"/>
      <c r="I358" s="59"/>
      <c r="K358" s="969" t="s">
        <v>2500</v>
      </c>
      <c r="L358" s="969"/>
      <c r="M358" s="866"/>
      <c r="N358" s="866"/>
      <c r="O358" s="866"/>
      <c r="P358" s="59"/>
      <c r="Q358" s="265"/>
    </row>
    <row r="359" spans="2:17">
      <c r="B359" s="970" t="s">
        <v>1768</v>
      </c>
      <c r="C359" s="866"/>
      <c r="D359" s="866"/>
      <c r="E359" s="866"/>
      <c r="F359" s="866"/>
      <c r="G359" s="59"/>
      <c r="H359" s="59"/>
      <c r="I359" s="59"/>
      <c r="K359" s="969" t="s">
        <v>2501</v>
      </c>
      <c r="L359" s="969"/>
      <c r="M359" s="866"/>
      <c r="N359" s="866"/>
      <c r="O359" s="866"/>
      <c r="P359" s="59"/>
      <c r="Q359" s="265"/>
    </row>
    <row r="360" spans="2:17">
      <c r="B360" s="970" t="s">
        <v>1769</v>
      </c>
      <c r="C360" s="866"/>
      <c r="D360" s="866"/>
      <c r="E360" s="866"/>
      <c r="F360" s="866"/>
      <c r="G360" s="59"/>
      <c r="H360" s="59"/>
      <c r="I360" s="59"/>
      <c r="K360" s="969" t="s">
        <v>2502</v>
      </c>
      <c r="L360" s="969"/>
      <c r="M360" s="866"/>
      <c r="N360" s="866"/>
      <c r="O360" s="866"/>
      <c r="P360" s="59"/>
      <c r="Q360" s="265"/>
    </row>
    <row r="361" spans="2:17">
      <c r="B361" s="970" t="s">
        <v>1770</v>
      </c>
      <c r="C361" s="866"/>
      <c r="D361" s="866"/>
      <c r="E361" s="866"/>
      <c r="F361" s="866"/>
      <c r="G361" s="59"/>
      <c r="H361" s="59"/>
      <c r="I361" s="59"/>
      <c r="K361" s="969" t="s">
        <v>2503</v>
      </c>
      <c r="L361" s="969"/>
      <c r="M361" s="866"/>
      <c r="N361" s="866"/>
      <c r="O361" s="866"/>
      <c r="P361" s="59"/>
      <c r="Q361" s="265"/>
    </row>
    <row r="362" spans="2:17">
      <c r="B362" s="970" t="s">
        <v>1771</v>
      </c>
      <c r="C362" s="866"/>
      <c r="D362" s="866"/>
      <c r="E362" s="866"/>
      <c r="F362" s="866"/>
      <c r="G362" s="59"/>
      <c r="H362" s="59"/>
      <c r="I362" s="59"/>
      <c r="K362" s="969" t="s">
        <v>2504</v>
      </c>
      <c r="L362" s="969"/>
      <c r="M362" s="866"/>
      <c r="N362" s="866"/>
      <c r="O362" s="866"/>
      <c r="P362" s="59"/>
      <c r="Q362" s="265"/>
    </row>
    <row r="363" spans="2:17">
      <c r="B363" s="970" t="s">
        <v>1772</v>
      </c>
      <c r="C363" s="866"/>
      <c r="D363" s="866"/>
      <c r="E363" s="866"/>
      <c r="F363" s="866"/>
      <c r="G363" s="59"/>
      <c r="H363" s="59"/>
      <c r="I363" s="59"/>
      <c r="K363" s="969" t="s">
        <v>2505</v>
      </c>
      <c r="L363" s="969"/>
      <c r="M363" s="866"/>
      <c r="N363" s="866"/>
      <c r="O363" s="866"/>
      <c r="P363" s="59"/>
      <c r="Q363" s="265"/>
    </row>
    <row r="364" spans="2:17">
      <c r="B364" s="970" t="s">
        <v>1773</v>
      </c>
      <c r="C364" s="866"/>
      <c r="D364" s="866"/>
      <c r="E364" s="866"/>
      <c r="F364" s="866"/>
      <c r="G364" s="59"/>
      <c r="H364" s="59"/>
      <c r="I364" s="59"/>
      <c r="K364" s="969" t="s">
        <v>2506</v>
      </c>
      <c r="L364" s="969"/>
      <c r="M364" s="866"/>
      <c r="N364" s="866"/>
      <c r="O364" s="866"/>
      <c r="P364" s="59"/>
      <c r="Q364" s="265"/>
    </row>
    <row r="365" spans="2:17">
      <c r="B365" s="970" t="s">
        <v>1774</v>
      </c>
      <c r="C365" s="866"/>
      <c r="D365" s="866"/>
      <c r="E365" s="866"/>
      <c r="F365" s="866"/>
      <c r="G365" s="59"/>
      <c r="H365" s="59"/>
      <c r="I365" s="59"/>
      <c r="K365" s="969" t="s">
        <v>2507</v>
      </c>
      <c r="L365" s="969"/>
      <c r="M365" s="866"/>
      <c r="N365" s="866"/>
      <c r="O365" s="866"/>
      <c r="P365" s="59"/>
      <c r="Q365" s="265"/>
    </row>
    <row r="366" spans="2:17">
      <c r="B366" s="970" t="s">
        <v>1775</v>
      </c>
      <c r="C366" s="866"/>
      <c r="D366" s="866"/>
      <c r="E366" s="866"/>
      <c r="F366" s="866"/>
      <c r="G366" s="59"/>
      <c r="H366" s="59"/>
      <c r="I366" s="59"/>
      <c r="K366" s="969" t="s">
        <v>2508</v>
      </c>
      <c r="L366" s="969"/>
      <c r="M366" s="866"/>
      <c r="N366" s="866"/>
      <c r="O366" s="866"/>
      <c r="P366" s="59"/>
      <c r="Q366" s="265"/>
    </row>
    <row r="367" spans="2:17">
      <c r="B367" s="970" t="s">
        <v>1776</v>
      </c>
      <c r="C367" s="866"/>
      <c r="D367" s="866"/>
      <c r="E367" s="866"/>
      <c r="F367" s="866"/>
      <c r="G367" s="59"/>
      <c r="H367" s="59"/>
      <c r="I367" s="59"/>
      <c r="K367" s="969" t="s">
        <v>2509</v>
      </c>
      <c r="L367" s="969"/>
      <c r="M367" s="866"/>
      <c r="N367" s="866"/>
      <c r="O367" s="866"/>
      <c r="P367" s="59"/>
      <c r="Q367" s="265"/>
    </row>
    <row r="368" spans="2:17">
      <c r="B368" s="970" t="s">
        <v>1777</v>
      </c>
      <c r="C368" s="866"/>
      <c r="D368" s="866"/>
      <c r="E368" s="866"/>
      <c r="F368" s="866"/>
      <c r="G368" s="59"/>
      <c r="H368" s="59"/>
      <c r="I368" s="59"/>
      <c r="K368" s="969" t="s">
        <v>2510</v>
      </c>
      <c r="L368" s="969"/>
      <c r="M368" s="866"/>
      <c r="N368" s="866"/>
      <c r="O368" s="866"/>
      <c r="P368" s="59"/>
      <c r="Q368" s="265"/>
    </row>
    <row r="369" spans="2:17">
      <c r="B369" s="970" t="s">
        <v>1778</v>
      </c>
      <c r="C369" s="866"/>
      <c r="D369" s="866"/>
      <c r="E369" s="866"/>
      <c r="F369" s="866"/>
      <c r="G369" s="59"/>
      <c r="H369" s="59"/>
      <c r="I369" s="59"/>
      <c r="K369" s="969" t="s">
        <v>2511</v>
      </c>
      <c r="L369" s="969"/>
      <c r="M369" s="866"/>
      <c r="N369" s="866"/>
      <c r="O369" s="866"/>
      <c r="P369" s="59"/>
      <c r="Q369" s="265"/>
    </row>
    <row r="370" spans="2:17">
      <c r="B370" s="970" t="s">
        <v>1779</v>
      </c>
      <c r="C370" s="866"/>
      <c r="D370" s="866"/>
      <c r="E370" s="866"/>
      <c r="F370" s="866"/>
      <c r="G370" s="59"/>
      <c r="H370" s="59"/>
      <c r="I370" s="59"/>
      <c r="K370" s="969" t="s">
        <v>2512</v>
      </c>
      <c r="L370" s="969"/>
      <c r="M370" s="866"/>
      <c r="N370" s="866"/>
      <c r="O370" s="866"/>
      <c r="P370" s="59"/>
      <c r="Q370" s="265"/>
    </row>
    <row r="371" spans="2:17">
      <c r="B371" s="970" t="s">
        <v>1780</v>
      </c>
      <c r="C371" s="866"/>
      <c r="D371" s="866"/>
      <c r="E371" s="866"/>
      <c r="F371" s="866"/>
      <c r="G371" s="59"/>
      <c r="H371" s="59"/>
      <c r="I371" s="59"/>
      <c r="K371" s="969" t="s">
        <v>2513</v>
      </c>
      <c r="L371" s="969"/>
      <c r="M371" s="866"/>
      <c r="N371" s="866"/>
      <c r="O371" s="866"/>
      <c r="P371" s="59"/>
      <c r="Q371" s="265"/>
    </row>
    <row r="372" spans="2:17">
      <c r="B372" s="970" t="s">
        <v>1781</v>
      </c>
      <c r="C372" s="866"/>
      <c r="D372" s="866"/>
      <c r="E372" s="866"/>
      <c r="F372" s="866"/>
      <c r="G372" s="59"/>
      <c r="H372" s="59"/>
      <c r="I372" s="59"/>
      <c r="K372" s="969" t="s">
        <v>2514</v>
      </c>
      <c r="L372" s="969"/>
      <c r="M372" s="866"/>
      <c r="N372" s="866"/>
      <c r="O372" s="866"/>
      <c r="P372" s="59"/>
      <c r="Q372" s="265"/>
    </row>
    <row r="373" spans="2:17">
      <c r="B373" s="970" t="s">
        <v>1782</v>
      </c>
      <c r="C373" s="866"/>
      <c r="D373" s="866"/>
      <c r="E373" s="866"/>
      <c r="F373" s="866"/>
      <c r="G373" s="59"/>
      <c r="H373" s="59"/>
      <c r="I373" s="59"/>
      <c r="K373" s="969" t="s">
        <v>2515</v>
      </c>
      <c r="L373" s="969"/>
      <c r="M373" s="866"/>
      <c r="N373" s="866"/>
      <c r="O373" s="866"/>
      <c r="P373" s="59"/>
      <c r="Q373" s="265"/>
    </row>
    <row r="374" spans="2:17">
      <c r="B374" s="970" t="s">
        <v>1783</v>
      </c>
      <c r="C374" s="866"/>
      <c r="D374" s="866"/>
      <c r="E374" s="866"/>
      <c r="F374" s="866"/>
      <c r="G374" s="59"/>
      <c r="H374" s="59"/>
      <c r="I374" s="59"/>
      <c r="K374" s="969" t="s">
        <v>2516</v>
      </c>
      <c r="L374" s="969"/>
      <c r="M374" s="866"/>
      <c r="N374" s="866"/>
      <c r="O374" s="866"/>
      <c r="P374" s="59"/>
      <c r="Q374" s="265"/>
    </row>
    <row r="375" spans="2:17">
      <c r="B375" s="970" t="s">
        <v>1784</v>
      </c>
      <c r="C375" s="866"/>
      <c r="D375" s="866"/>
      <c r="E375" s="866"/>
      <c r="F375" s="866"/>
      <c r="G375" s="59"/>
      <c r="H375" s="59"/>
      <c r="I375" s="59"/>
      <c r="K375" s="969" t="s">
        <v>2517</v>
      </c>
      <c r="L375" s="969"/>
      <c r="M375" s="866"/>
      <c r="N375" s="866"/>
      <c r="O375" s="866"/>
      <c r="P375" s="59"/>
      <c r="Q375" s="265"/>
    </row>
    <row r="376" spans="2:17">
      <c r="B376" s="970" t="s">
        <v>1785</v>
      </c>
      <c r="C376" s="866"/>
      <c r="D376" s="866"/>
      <c r="E376" s="866"/>
      <c r="F376" s="866"/>
      <c r="G376" s="59"/>
      <c r="H376" s="59"/>
      <c r="I376" s="59"/>
      <c r="K376" s="969" t="s">
        <v>2518</v>
      </c>
      <c r="L376" s="969"/>
      <c r="M376" s="866"/>
      <c r="N376" s="866"/>
      <c r="O376" s="866"/>
      <c r="P376" s="59"/>
      <c r="Q376" s="265"/>
    </row>
    <row r="377" spans="2:17" ht="18.75">
      <c r="B377" s="970" t="s">
        <v>1786</v>
      </c>
      <c r="C377" s="866"/>
      <c r="D377" s="866"/>
      <c r="E377" s="866"/>
      <c r="F377" s="866"/>
      <c r="G377" s="59"/>
      <c r="H377" s="59"/>
      <c r="I377" s="59"/>
      <c r="K377" s="971" t="s">
        <v>2519</v>
      </c>
      <c r="L377" s="969"/>
      <c r="M377" s="866"/>
      <c r="N377" s="866"/>
      <c r="O377" s="866"/>
      <c r="P377" s="59"/>
      <c r="Q377" s="265"/>
    </row>
    <row r="378" spans="2:17">
      <c r="B378" s="970" t="s">
        <v>1787</v>
      </c>
      <c r="C378" s="866"/>
      <c r="D378" s="866"/>
      <c r="E378" s="866"/>
      <c r="F378" s="866"/>
      <c r="G378" s="59"/>
      <c r="H378" s="59"/>
      <c r="I378" s="59"/>
      <c r="K378" s="969" t="s">
        <v>2520</v>
      </c>
      <c r="L378" s="969"/>
      <c r="M378" s="866"/>
      <c r="N378" s="866"/>
      <c r="O378" s="866"/>
      <c r="P378" s="59"/>
      <c r="Q378" s="265"/>
    </row>
    <row r="379" spans="2:17">
      <c r="B379" s="970" t="s">
        <v>1788</v>
      </c>
      <c r="C379" s="866"/>
      <c r="D379" s="866"/>
      <c r="E379" s="866"/>
      <c r="F379" s="866"/>
      <c r="G379" s="59"/>
      <c r="H379" s="59"/>
      <c r="I379" s="59"/>
      <c r="K379" s="969" t="s">
        <v>2521</v>
      </c>
      <c r="L379" s="969"/>
      <c r="M379" s="866"/>
      <c r="N379" s="866"/>
      <c r="O379" s="866"/>
      <c r="P379" s="59"/>
      <c r="Q379" s="265"/>
    </row>
    <row r="380" spans="2:17">
      <c r="B380" s="970" t="s">
        <v>1789</v>
      </c>
      <c r="C380" s="866"/>
      <c r="D380" s="866"/>
      <c r="E380" s="866"/>
      <c r="F380" s="866"/>
      <c r="G380" s="59"/>
      <c r="H380" s="59"/>
      <c r="I380" s="59"/>
      <c r="K380" s="969" t="s">
        <v>2522</v>
      </c>
      <c r="L380" s="969"/>
      <c r="M380" s="866"/>
      <c r="N380" s="866"/>
      <c r="O380" s="866"/>
      <c r="P380" s="59"/>
      <c r="Q380" s="265"/>
    </row>
    <row r="381" spans="2:17">
      <c r="B381" s="970" t="s">
        <v>1790</v>
      </c>
      <c r="C381" s="866"/>
      <c r="D381" s="866"/>
      <c r="E381" s="866"/>
      <c r="F381" s="866"/>
      <c r="G381" s="59"/>
      <c r="H381" s="59"/>
      <c r="I381" s="59"/>
      <c r="K381" s="969" t="s">
        <v>2523</v>
      </c>
      <c r="L381" s="969"/>
      <c r="M381" s="866"/>
      <c r="N381" s="866"/>
      <c r="O381" s="866"/>
      <c r="P381" s="59"/>
      <c r="Q381" s="265"/>
    </row>
    <row r="382" spans="2:17">
      <c r="B382" s="970" t="s">
        <v>1791</v>
      </c>
      <c r="C382" s="866"/>
      <c r="D382" s="866"/>
      <c r="E382" s="866"/>
      <c r="F382" s="866"/>
      <c r="G382" s="59"/>
      <c r="H382" s="59"/>
      <c r="I382" s="59"/>
      <c r="K382" s="969" t="s">
        <v>2524</v>
      </c>
      <c r="L382" s="969"/>
      <c r="M382" s="866"/>
      <c r="N382" s="866"/>
      <c r="O382" s="866"/>
      <c r="P382" s="59"/>
      <c r="Q382" s="265"/>
    </row>
    <row r="383" spans="2:17">
      <c r="B383" s="970" t="s">
        <v>1792</v>
      </c>
      <c r="C383" s="866"/>
      <c r="D383" s="866"/>
      <c r="E383" s="866"/>
      <c r="F383" s="866"/>
      <c r="G383" s="59"/>
      <c r="H383" s="59"/>
      <c r="I383" s="59"/>
      <c r="K383" s="969" t="s">
        <v>2525</v>
      </c>
      <c r="L383" s="969"/>
      <c r="M383" s="866"/>
      <c r="N383" s="866"/>
      <c r="O383" s="866"/>
      <c r="P383" s="59"/>
      <c r="Q383" s="265"/>
    </row>
    <row r="384" spans="2:17">
      <c r="B384" s="970" t="s">
        <v>1793</v>
      </c>
      <c r="C384" s="866"/>
      <c r="D384" s="866"/>
      <c r="E384" s="866"/>
      <c r="F384" s="866"/>
      <c r="G384" s="59"/>
      <c r="H384" s="59"/>
      <c r="I384" s="59"/>
      <c r="K384" s="969" t="s">
        <v>2526</v>
      </c>
      <c r="L384" s="969"/>
      <c r="M384" s="866"/>
      <c r="N384" s="866"/>
      <c r="O384" s="866"/>
      <c r="P384" s="59"/>
      <c r="Q384" s="265"/>
    </row>
    <row r="385" spans="2:17">
      <c r="B385" s="970" t="s">
        <v>1794</v>
      </c>
      <c r="C385" s="866"/>
      <c r="D385" s="866"/>
      <c r="E385" s="866"/>
      <c r="F385" s="866"/>
      <c r="G385" s="59"/>
      <c r="H385" s="59"/>
      <c r="I385" s="59"/>
      <c r="K385" s="969" t="s">
        <v>2527</v>
      </c>
      <c r="L385" s="969"/>
      <c r="M385" s="866"/>
      <c r="N385" s="866"/>
      <c r="O385" s="866"/>
      <c r="P385" s="59"/>
      <c r="Q385" s="265"/>
    </row>
    <row r="386" spans="2:17">
      <c r="B386" s="970" t="s">
        <v>1795</v>
      </c>
      <c r="C386" s="866"/>
      <c r="D386" s="866"/>
      <c r="E386" s="866"/>
      <c r="F386" s="866"/>
      <c r="G386" s="59"/>
      <c r="H386" s="59"/>
      <c r="I386" s="59"/>
      <c r="K386" s="969" t="s">
        <v>2528</v>
      </c>
      <c r="L386" s="969"/>
      <c r="M386" s="866"/>
      <c r="N386" s="866"/>
      <c r="O386" s="866"/>
      <c r="P386" s="59"/>
      <c r="Q386" s="265"/>
    </row>
    <row r="387" spans="2:17">
      <c r="B387" s="970" t="s">
        <v>1796</v>
      </c>
      <c r="C387" s="866"/>
      <c r="D387" s="866"/>
      <c r="E387" s="866"/>
      <c r="F387" s="866"/>
      <c r="G387" s="59"/>
      <c r="H387" s="59"/>
      <c r="I387" s="59"/>
      <c r="K387" s="969" t="s">
        <v>2529</v>
      </c>
      <c r="L387" s="969"/>
      <c r="M387" s="866"/>
      <c r="N387" s="866"/>
      <c r="O387" s="866"/>
      <c r="P387" s="59"/>
      <c r="Q387" s="265"/>
    </row>
    <row r="388" spans="2:17">
      <c r="B388" s="970" t="s">
        <v>1797</v>
      </c>
      <c r="C388" s="866"/>
      <c r="D388" s="866"/>
      <c r="E388" s="866"/>
      <c r="F388" s="866"/>
      <c r="G388" s="59"/>
      <c r="H388" s="59"/>
      <c r="I388" s="59"/>
      <c r="K388" s="969" t="s">
        <v>2530</v>
      </c>
      <c r="L388" s="969"/>
      <c r="M388" s="866"/>
      <c r="N388" s="866"/>
      <c r="O388" s="866"/>
      <c r="P388" s="59"/>
      <c r="Q388" s="265"/>
    </row>
    <row r="389" spans="2:17">
      <c r="B389" s="970" t="s">
        <v>1798</v>
      </c>
      <c r="C389" s="866"/>
      <c r="D389" s="866"/>
      <c r="E389" s="866"/>
      <c r="F389" s="866"/>
      <c r="G389" s="59"/>
      <c r="H389" s="59"/>
      <c r="I389" s="59"/>
      <c r="K389" s="969" t="s">
        <v>2531</v>
      </c>
      <c r="L389" s="969"/>
      <c r="M389" s="866"/>
      <c r="N389" s="866"/>
      <c r="O389" s="866"/>
      <c r="P389" s="59"/>
      <c r="Q389" s="265"/>
    </row>
    <row r="390" spans="2:17">
      <c r="B390" s="970" t="s">
        <v>1799</v>
      </c>
      <c r="C390" s="866"/>
      <c r="D390" s="866"/>
      <c r="E390" s="866"/>
      <c r="F390" s="866"/>
      <c r="G390" s="59"/>
      <c r="H390" s="59"/>
      <c r="I390" s="59"/>
      <c r="K390" s="969" t="s">
        <v>2494</v>
      </c>
      <c r="L390" s="969"/>
      <c r="M390" s="866"/>
      <c r="N390" s="866"/>
      <c r="O390" s="866"/>
      <c r="P390" s="59"/>
      <c r="Q390" s="265"/>
    </row>
    <row r="391" spans="2:17">
      <c r="B391" s="970" t="s">
        <v>1800</v>
      </c>
      <c r="C391" s="866"/>
      <c r="D391" s="866"/>
      <c r="E391" s="866"/>
      <c r="F391" s="866"/>
      <c r="G391" s="59"/>
      <c r="H391" s="59"/>
      <c r="I391" s="59"/>
      <c r="K391" s="969" t="s">
        <v>2532</v>
      </c>
      <c r="L391" s="969"/>
      <c r="M391" s="866"/>
      <c r="N391" s="866"/>
      <c r="O391" s="866"/>
      <c r="P391" s="59"/>
      <c r="Q391" s="265"/>
    </row>
    <row r="392" spans="2:17">
      <c r="B392" s="970" t="s">
        <v>1801</v>
      </c>
      <c r="C392" s="866"/>
      <c r="D392" s="866"/>
      <c r="E392" s="866"/>
      <c r="F392" s="866"/>
      <c r="G392" s="59"/>
      <c r="H392" s="59"/>
      <c r="I392" s="59"/>
      <c r="K392" s="969" t="s">
        <v>2533</v>
      </c>
      <c r="L392" s="969"/>
      <c r="M392" s="866"/>
      <c r="N392" s="866"/>
      <c r="O392" s="866"/>
      <c r="P392" s="59"/>
      <c r="Q392" s="265"/>
    </row>
    <row r="393" spans="2:17">
      <c r="B393" s="970" t="s">
        <v>1802</v>
      </c>
      <c r="C393" s="866"/>
      <c r="D393" s="866"/>
      <c r="E393" s="866"/>
      <c r="F393" s="866"/>
      <c r="G393" s="59"/>
      <c r="H393" s="59"/>
      <c r="I393" s="59"/>
      <c r="K393" s="969" t="s">
        <v>2534</v>
      </c>
      <c r="L393" s="969"/>
      <c r="M393" s="866"/>
      <c r="N393" s="866"/>
      <c r="O393" s="866"/>
      <c r="P393" s="59"/>
      <c r="Q393" s="265"/>
    </row>
    <row r="394" spans="2:17">
      <c r="B394" s="970" t="s">
        <v>1803</v>
      </c>
      <c r="C394" s="866"/>
      <c r="D394" s="866"/>
      <c r="E394" s="866"/>
      <c r="F394" s="866"/>
      <c r="G394" s="59"/>
      <c r="H394" s="59"/>
      <c r="I394" s="59"/>
      <c r="K394" s="969" t="s">
        <v>2535</v>
      </c>
      <c r="L394" s="969"/>
      <c r="M394" s="866"/>
      <c r="N394" s="866"/>
      <c r="O394" s="866"/>
      <c r="P394" s="59"/>
      <c r="Q394" s="265"/>
    </row>
    <row r="395" spans="2:17">
      <c r="B395" s="970" t="s">
        <v>1804</v>
      </c>
      <c r="C395" s="866"/>
      <c r="D395" s="866"/>
      <c r="E395" s="866"/>
      <c r="F395" s="866"/>
      <c r="G395" s="59"/>
      <c r="H395" s="59"/>
      <c r="I395" s="59"/>
      <c r="K395" s="969" t="s">
        <v>2536</v>
      </c>
      <c r="L395" s="969"/>
      <c r="M395" s="866"/>
      <c r="N395" s="866"/>
      <c r="O395" s="866"/>
      <c r="P395" s="59"/>
      <c r="Q395" s="265"/>
    </row>
    <row r="396" spans="2:17">
      <c r="B396" s="970" t="s">
        <v>1805</v>
      </c>
      <c r="C396" s="866"/>
      <c r="D396" s="866"/>
      <c r="E396" s="866"/>
      <c r="F396" s="866"/>
      <c r="G396" s="59"/>
      <c r="H396" s="59"/>
      <c r="I396" s="59"/>
      <c r="K396" s="969" t="s">
        <v>2537</v>
      </c>
      <c r="L396" s="969"/>
      <c r="M396" s="866"/>
      <c r="N396" s="866"/>
      <c r="O396" s="866"/>
      <c r="P396" s="59"/>
      <c r="Q396" s="265"/>
    </row>
    <row r="397" spans="2:17">
      <c r="B397" s="970" t="s">
        <v>1806</v>
      </c>
      <c r="C397" s="866"/>
      <c r="D397" s="866"/>
      <c r="E397" s="866"/>
      <c r="F397" s="866"/>
      <c r="G397" s="59"/>
      <c r="H397" s="59"/>
      <c r="I397" s="59"/>
      <c r="K397" s="969" t="s">
        <v>2538</v>
      </c>
      <c r="L397" s="969"/>
      <c r="M397" s="866"/>
      <c r="N397" s="866"/>
      <c r="O397" s="866"/>
      <c r="P397" s="59"/>
      <c r="Q397" s="265"/>
    </row>
    <row r="398" spans="2:17">
      <c r="B398" s="970" t="s">
        <v>1807</v>
      </c>
      <c r="C398" s="866"/>
      <c r="D398" s="866"/>
      <c r="E398" s="866"/>
      <c r="F398" s="866"/>
      <c r="G398" s="59"/>
      <c r="H398" s="59"/>
      <c r="I398" s="59"/>
      <c r="K398" s="969" t="s">
        <v>2539</v>
      </c>
      <c r="L398" s="969"/>
      <c r="M398" s="866"/>
      <c r="N398" s="866"/>
      <c r="O398" s="866"/>
      <c r="P398" s="59"/>
      <c r="Q398" s="265"/>
    </row>
    <row r="399" spans="2:17">
      <c r="B399" s="970" t="s">
        <v>1808</v>
      </c>
      <c r="C399" s="866"/>
      <c r="D399" s="866"/>
      <c r="E399" s="866"/>
      <c r="F399" s="866"/>
      <c r="G399" s="59"/>
      <c r="H399" s="59"/>
      <c r="I399" s="59"/>
      <c r="K399" s="969" t="s">
        <v>2540</v>
      </c>
      <c r="L399" s="969"/>
      <c r="M399" s="866"/>
      <c r="N399" s="866"/>
      <c r="O399" s="866"/>
      <c r="P399" s="59"/>
      <c r="Q399" s="265"/>
    </row>
    <row r="400" spans="2:17">
      <c r="B400" s="970" t="s">
        <v>1809</v>
      </c>
      <c r="C400" s="866"/>
      <c r="D400" s="866"/>
      <c r="E400" s="866"/>
      <c r="F400" s="866"/>
      <c r="G400" s="59"/>
      <c r="H400" s="59"/>
      <c r="I400" s="59"/>
      <c r="K400" s="969" t="s">
        <v>2541</v>
      </c>
      <c r="L400" s="969"/>
      <c r="M400" s="866"/>
      <c r="N400" s="866"/>
      <c r="O400" s="866"/>
      <c r="P400" s="59"/>
      <c r="Q400" s="265"/>
    </row>
    <row r="401" spans="2:17">
      <c r="B401" s="970" t="s">
        <v>1810</v>
      </c>
      <c r="C401" s="866"/>
      <c r="D401" s="866"/>
      <c r="E401" s="866"/>
      <c r="F401" s="866"/>
      <c r="G401" s="59"/>
      <c r="H401" s="59"/>
      <c r="I401" s="59"/>
      <c r="K401" s="969" t="s">
        <v>2542</v>
      </c>
      <c r="L401" s="969"/>
      <c r="M401" s="866"/>
      <c r="N401" s="866"/>
      <c r="O401" s="866"/>
      <c r="P401" s="59"/>
      <c r="Q401" s="265"/>
    </row>
    <row r="402" spans="2:17">
      <c r="B402" s="970" t="s">
        <v>1811</v>
      </c>
      <c r="C402" s="866"/>
      <c r="D402" s="866"/>
      <c r="E402" s="866"/>
      <c r="F402" s="866"/>
      <c r="G402" s="59"/>
      <c r="H402" s="59"/>
      <c r="I402" s="59"/>
      <c r="K402" s="969" t="s">
        <v>2543</v>
      </c>
      <c r="L402" s="969"/>
      <c r="M402" s="866"/>
      <c r="N402" s="866"/>
      <c r="O402" s="866"/>
      <c r="P402" s="59"/>
      <c r="Q402" s="265"/>
    </row>
    <row r="403" spans="2:17">
      <c r="B403" s="970" t="s">
        <v>1812</v>
      </c>
      <c r="C403" s="866"/>
      <c r="D403" s="866"/>
      <c r="E403" s="866"/>
      <c r="F403" s="866"/>
      <c r="G403" s="59"/>
      <c r="H403" s="59"/>
      <c r="I403" s="59"/>
      <c r="K403" s="969" t="s">
        <v>2544</v>
      </c>
      <c r="L403" s="969"/>
      <c r="M403" s="866"/>
      <c r="N403" s="866"/>
      <c r="O403" s="866"/>
      <c r="P403" s="59"/>
      <c r="Q403" s="265"/>
    </row>
    <row r="404" spans="2:17">
      <c r="B404" s="970" t="s">
        <v>1813</v>
      </c>
      <c r="C404" s="866"/>
      <c r="D404" s="866"/>
      <c r="E404" s="866"/>
      <c r="F404" s="866"/>
      <c r="G404" s="59"/>
      <c r="H404" s="59"/>
      <c r="I404" s="59"/>
      <c r="K404" s="969" t="s">
        <v>2545</v>
      </c>
      <c r="L404" s="969"/>
      <c r="M404" s="866"/>
      <c r="N404" s="866"/>
      <c r="O404" s="866"/>
      <c r="P404" s="59"/>
      <c r="Q404" s="265"/>
    </row>
    <row r="405" spans="2:17">
      <c r="B405" s="970" t="s">
        <v>1814</v>
      </c>
      <c r="C405" s="866"/>
      <c r="D405" s="866"/>
      <c r="E405" s="866"/>
      <c r="F405" s="866"/>
      <c r="G405" s="59"/>
      <c r="H405" s="59"/>
      <c r="I405" s="59"/>
      <c r="K405" s="969" t="s">
        <v>2546</v>
      </c>
      <c r="L405" s="969"/>
      <c r="M405" s="866"/>
      <c r="N405" s="866"/>
      <c r="O405" s="866"/>
      <c r="P405" s="59"/>
      <c r="Q405" s="265"/>
    </row>
    <row r="406" spans="2:17">
      <c r="B406" s="970" t="s">
        <v>1815</v>
      </c>
      <c r="C406" s="866"/>
      <c r="D406" s="866"/>
      <c r="E406" s="866"/>
      <c r="F406" s="866"/>
      <c r="G406" s="59"/>
      <c r="H406" s="59"/>
      <c r="I406" s="59"/>
      <c r="K406" s="969" t="s">
        <v>2547</v>
      </c>
      <c r="L406" s="969"/>
      <c r="M406" s="866"/>
      <c r="N406" s="866"/>
      <c r="O406" s="866"/>
      <c r="P406" s="59"/>
      <c r="Q406" s="265"/>
    </row>
    <row r="407" spans="2:17">
      <c r="B407" s="970" t="s">
        <v>1816</v>
      </c>
      <c r="C407" s="866"/>
      <c r="D407" s="866"/>
      <c r="E407" s="866"/>
      <c r="F407" s="866"/>
      <c r="G407" s="59"/>
      <c r="H407" s="59"/>
      <c r="I407" s="59"/>
      <c r="K407" s="969" t="s">
        <v>2548</v>
      </c>
      <c r="L407" s="969"/>
      <c r="M407" s="866"/>
      <c r="N407" s="866"/>
      <c r="O407" s="866"/>
      <c r="P407" s="59"/>
      <c r="Q407" s="265"/>
    </row>
    <row r="408" spans="2:17">
      <c r="B408" s="970" t="s">
        <v>1817</v>
      </c>
      <c r="C408" s="866"/>
      <c r="D408" s="866"/>
      <c r="E408" s="866"/>
      <c r="F408" s="866"/>
      <c r="G408" s="59"/>
      <c r="H408" s="59"/>
      <c r="I408" s="59"/>
      <c r="K408" s="969" t="s">
        <v>2549</v>
      </c>
      <c r="L408" s="969"/>
      <c r="M408" s="866"/>
      <c r="N408" s="866"/>
      <c r="O408" s="866"/>
      <c r="P408" s="59"/>
      <c r="Q408" s="265"/>
    </row>
    <row r="409" spans="2:17">
      <c r="B409" s="970" t="s">
        <v>1818</v>
      </c>
      <c r="C409" s="866"/>
      <c r="D409" s="866"/>
      <c r="E409" s="866"/>
      <c r="F409" s="866"/>
      <c r="G409" s="59"/>
      <c r="H409" s="59"/>
      <c r="I409" s="59"/>
      <c r="K409" s="969" t="s">
        <v>2550</v>
      </c>
      <c r="L409" s="969"/>
      <c r="M409" s="866"/>
      <c r="N409" s="866"/>
      <c r="O409" s="866"/>
      <c r="P409" s="59"/>
      <c r="Q409" s="265"/>
    </row>
    <row r="410" spans="2:17">
      <c r="B410" s="970" t="s">
        <v>1819</v>
      </c>
      <c r="C410" s="866"/>
      <c r="D410" s="866"/>
      <c r="E410" s="866"/>
      <c r="F410" s="866"/>
      <c r="G410" s="59"/>
      <c r="H410" s="59"/>
      <c r="I410" s="59"/>
      <c r="K410" s="969" t="s">
        <v>2551</v>
      </c>
      <c r="L410" s="969"/>
      <c r="M410" s="866"/>
      <c r="N410" s="866"/>
      <c r="O410" s="866"/>
      <c r="P410" s="59"/>
      <c r="Q410" s="265"/>
    </row>
    <row r="411" spans="2:17">
      <c r="B411" s="970" t="s">
        <v>1820</v>
      </c>
      <c r="C411" s="866"/>
      <c r="D411" s="866"/>
      <c r="E411" s="866"/>
      <c r="F411" s="866"/>
      <c r="G411" s="59"/>
      <c r="H411" s="59"/>
      <c r="I411" s="59"/>
      <c r="K411" s="969" t="s">
        <v>2552</v>
      </c>
      <c r="L411" s="969"/>
      <c r="M411" s="866"/>
      <c r="N411" s="866"/>
      <c r="O411" s="866"/>
      <c r="P411" s="59"/>
      <c r="Q411" s="265"/>
    </row>
    <row r="412" spans="2:17">
      <c r="B412" s="970" t="s">
        <v>1821</v>
      </c>
      <c r="C412" s="866"/>
      <c r="D412" s="866"/>
      <c r="E412" s="866"/>
      <c r="F412" s="866"/>
      <c r="G412" s="59"/>
      <c r="H412" s="59"/>
      <c r="I412" s="59"/>
      <c r="K412" s="969" t="s">
        <v>2553</v>
      </c>
      <c r="L412" s="969"/>
      <c r="M412" s="866"/>
      <c r="N412" s="866"/>
      <c r="O412" s="866"/>
      <c r="P412" s="59"/>
      <c r="Q412" s="265"/>
    </row>
    <row r="413" spans="2:17">
      <c r="B413" s="970" t="s">
        <v>1822</v>
      </c>
      <c r="C413" s="866"/>
      <c r="D413" s="866"/>
      <c r="E413" s="866"/>
      <c r="F413" s="866"/>
      <c r="G413" s="59"/>
      <c r="H413" s="59"/>
      <c r="I413" s="59"/>
      <c r="K413" s="969" t="s">
        <v>2554</v>
      </c>
      <c r="L413" s="969"/>
      <c r="M413" s="866"/>
      <c r="N413" s="866"/>
      <c r="O413" s="866"/>
      <c r="P413" s="59"/>
      <c r="Q413" s="265"/>
    </row>
    <row r="414" spans="2:17">
      <c r="B414" s="970" t="s">
        <v>1823</v>
      </c>
      <c r="C414" s="866"/>
      <c r="D414" s="866"/>
      <c r="E414" s="866"/>
      <c r="F414" s="866"/>
      <c r="G414" s="59"/>
      <c r="H414" s="59"/>
      <c r="I414" s="59"/>
      <c r="K414" s="969" t="s">
        <v>2555</v>
      </c>
      <c r="L414" s="969"/>
      <c r="M414" s="866"/>
      <c r="N414" s="866"/>
      <c r="O414" s="866"/>
      <c r="P414" s="59"/>
      <c r="Q414" s="265"/>
    </row>
    <row r="415" spans="2:17">
      <c r="B415" s="970" t="s">
        <v>1824</v>
      </c>
      <c r="C415" s="866"/>
      <c r="D415" s="866"/>
      <c r="E415" s="866"/>
      <c r="F415" s="866"/>
      <c r="G415" s="59"/>
      <c r="H415" s="59"/>
      <c r="I415" s="59"/>
      <c r="K415" s="969" t="s">
        <v>2556</v>
      </c>
      <c r="L415" s="969"/>
      <c r="M415" s="866"/>
      <c r="N415" s="866"/>
      <c r="O415" s="866"/>
      <c r="P415" s="59"/>
      <c r="Q415" s="265"/>
    </row>
    <row r="416" spans="2:17">
      <c r="B416" s="970" t="s">
        <v>1825</v>
      </c>
      <c r="C416" s="866"/>
      <c r="D416" s="866"/>
      <c r="E416" s="866"/>
      <c r="F416" s="866"/>
      <c r="G416" s="59"/>
      <c r="H416" s="59"/>
      <c r="I416" s="59"/>
      <c r="K416" s="969" t="s">
        <v>2557</v>
      </c>
      <c r="L416" s="969"/>
      <c r="M416" s="866"/>
      <c r="N416" s="866"/>
      <c r="O416" s="866"/>
      <c r="P416" s="59"/>
      <c r="Q416" s="265"/>
    </row>
    <row r="417" spans="2:17">
      <c r="B417" s="970" t="s">
        <v>1826</v>
      </c>
      <c r="C417" s="866"/>
      <c r="D417" s="866"/>
      <c r="E417" s="866"/>
      <c r="F417" s="866"/>
      <c r="G417" s="59"/>
      <c r="H417" s="59"/>
      <c r="I417" s="59"/>
      <c r="K417" s="969" t="s">
        <v>2558</v>
      </c>
      <c r="L417" s="969"/>
      <c r="M417" s="866"/>
      <c r="N417" s="866"/>
      <c r="O417" s="866"/>
      <c r="P417" s="59"/>
      <c r="Q417" s="265"/>
    </row>
    <row r="418" spans="2:17">
      <c r="B418" s="970" t="s">
        <v>1827</v>
      </c>
      <c r="C418" s="866"/>
      <c r="D418" s="866"/>
      <c r="E418" s="866"/>
      <c r="F418" s="866"/>
      <c r="G418" s="59"/>
      <c r="H418" s="59"/>
      <c r="I418" s="59"/>
      <c r="K418" s="969" t="s">
        <v>2559</v>
      </c>
      <c r="L418" s="969"/>
      <c r="M418" s="866"/>
      <c r="N418" s="866"/>
      <c r="O418" s="866"/>
      <c r="P418" s="59"/>
      <c r="Q418" s="265"/>
    </row>
    <row r="419" spans="2:17">
      <c r="B419" s="970" t="s">
        <v>1828</v>
      </c>
      <c r="C419" s="866"/>
      <c r="D419" s="866"/>
      <c r="E419" s="866"/>
      <c r="F419" s="866"/>
      <c r="G419" s="59"/>
      <c r="H419" s="59"/>
      <c r="I419" s="59"/>
      <c r="K419" s="969" t="s">
        <v>2560</v>
      </c>
      <c r="L419" s="969"/>
      <c r="M419" s="866"/>
      <c r="N419" s="866"/>
      <c r="O419" s="866"/>
      <c r="P419" s="59"/>
      <c r="Q419" s="265"/>
    </row>
    <row r="420" spans="2:17">
      <c r="B420" s="970" t="s">
        <v>1829</v>
      </c>
      <c r="C420" s="866"/>
      <c r="D420" s="866"/>
      <c r="E420" s="866"/>
      <c r="F420" s="866"/>
      <c r="G420" s="59"/>
      <c r="H420" s="59"/>
      <c r="I420" s="59"/>
      <c r="K420" s="969" t="s">
        <v>2561</v>
      </c>
      <c r="L420" s="969"/>
      <c r="M420" s="866"/>
      <c r="N420" s="866"/>
      <c r="O420" s="866"/>
      <c r="P420" s="59"/>
      <c r="Q420" s="265"/>
    </row>
    <row r="421" spans="2:17">
      <c r="B421" s="970" t="s">
        <v>1830</v>
      </c>
      <c r="C421" s="866"/>
      <c r="D421" s="866"/>
      <c r="E421" s="866"/>
      <c r="F421" s="866"/>
      <c r="G421" s="59"/>
      <c r="H421" s="59"/>
      <c r="I421" s="59"/>
      <c r="K421" s="969" t="s">
        <v>2562</v>
      </c>
      <c r="L421" s="969"/>
      <c r="M421" s="866"/>
      <c r="N421" s="866"/>
      <c r="O421" s="866"/>
      <c r="P421" s="59"/>
      <c r="Q421" s="265"/>
    </row>
    <row r="422" spans="2:17">
      <c r="B422" s="970" t="s">
        <v>1831</v>
      </c>
      <c r="C422" s="866"/>
      <c r="D422" s="866"/>
      <c r="E422" s="866"/>
      <c r="F422" s="866"/>
      <c r="G422" s="59"/>
      <c r="H422" s="59"/>
      <c r="I422" s="59"/>
      <c r="K422" s="969" t="s">
        <v>2563</v>
      </c>
      <c r="L422" s="969"/>
      <c r="M422" s="866"/>
      <c r="N422" s="866"/>
      <c r="O422" s="866"/>
      <c r="P422" s="59"/>
      <c r="Q422" s="265"/>
    </row>
    <row r="423" spans="2:17">
      <c r="B423" s="970" t="s">
        <v>1832</v>
      </c>
      <c r="C423" s="866"/>
      <c r="D423" s="866"/>
      <c r="E423" s="866"/>
      <c r="F423" s="866"/>
      <c r="G423" s="59"/>
      <c r="H423" s="59"/>
      <c r="I423" s="59"/>
      <c r="K423" s="969" t="s">
        <v>2564</v>
      </c>
      <c r="L423" s="969"/>
      <c r="M423" s="866"/>
      <c r="N423" s="866"/>
      <c r="O423" s="866"/>
      <c r="P423" s="59"/>
      <c r="Q423" s="265"/>
    </row>
    <row r="424" spans="2:17">
      <c r="B424" s="970" t="s">
        <v>1833</v>
      </c>
      <c r="C424" s="866"/>
      <c r="D424" s="866"/>
      <c r="E424" s="866"/>
      <c r="F424" s="866"/>
      <c r="G424" s="59"/>
      <c r="H424" s="59"/>
      <c r="I424" s="59"/>
      <c r="K424" s="969" t="s">
        <v>2565</v>
      </c>
      <c r="L424" s="969"/>
      <c r="M424" s="866"/>
      <c r="N424" s="866"/>
      <c r="O424" s="866"/>
      <c r="P424" s="59"/>
      <c r="Q424" s="265"/>
    </row>
    <row r="425" spans="2:17">
      <c r="B425" s="970" t="s">
        <v>1834</v>
      </c>
      <c r="C425" s="866"/>
      <c r="D425" s="866"/>
      <c r="E425" s="866"/>
      <c r="F425" s="866"/>
      <c r="G425" s="59"/>
      <c r="H425" s="59"/>
      <c r="I425" s="59"/>
      <c r="K425" s="969" t="s">
        <v>2566</v>
      </c>
      <c r="L425" s="969"/>
      <c r="M425" s="866"/>
      <c r="N425" s="866"/>
      <c r="O425" s="866"/>
      <c r="P425" s="59"/>
      <c r="Q425" s="265"/>
    </row>
    <row r="426" spans="2:17">
      <c r="B426" s="970" t="s">
        <v>1835</v>
      </c>
      <c r="C426" s="866"/>
      <c r="D426" s="866"/>
      <c r="E426" s="866"/>
      <c r="F426" s="866"/>
      <c r="G426" s="59"/>
      <c r="H426" s="59"/>
      <c r="I426" s="59"/>
      <c r="K426" s="969" t="s">
        <v>2567</v>
      </c>
      <c r="L426" s="969"/>
      <c r="M426" s="866"/>
      <c r="N426" s="866"/>
      <c r="O426" s="866"/>
      <c r="P426" s="59"/>
      <c r="Q426" s="265"/>
    </row>
    <row r="427" spans="2:17">
      <c r="B427" s="970" t="s">
        <v>1836</v>
      </c>
      <c r="C427" s="866"/>
      <c r="D427" s="866"/>
      <c r="E427" s="866"/>
      <c r="F427" s="866"/>
      <c r="G427" s="59"/>
      <c r="H427" s="59"/>
      <c r="I427" s="59"/>
      <c r="K427" s="969" t="s">
        <v>2568</v>
      </c>
      <c r="L427" s="969"/>
      <c r="M427" s="866"/>
      <c r="N427" s="866"/>
      <c r="O427" s="866"/>
      <c r="P427" s="59"/>
      <c r="Q427" s="265"/>
    </row>
    <row r="428" spans="2:17">
      <c r="B428" s="970" t="s">
        <v>1837</v>
      </c>
      <c r="C428" s="866"/>
      <c r="D428" s="866"/>
      <c r="E428" s="866"/>
      <c r="F428" s="866"/>
      <c r="G428" s="59"/>
      <c r="H428" s="59"/>
      <c r="I428" s="59"/>
      <c r="K428" s="969" t="s">
        <v>2569</v>
      </c>
      <c r="L428" s="969"/>
      <c r="M428" s="866"/>
      <c r="N428" s="866"/>
      <c r="O428" s="866"/>
      <c r="P428" s="59"/>
      <c r="Q428" s="265"/>
    </row>
    <row r="429" spans="2:17">
      <c r="B429" s="970" t="s">
        <v>1838</v>
      </c>
      <c r="C429" s="866"/>
      <c r="D429" s="866"/>
      <c r="E429" s="866"/>
      <c r="F429" s="866"/>
      <c r="G429" s="59"/>
      <c r="H429" s="59"/>
      <c r="I429" s="59"/>
      <c r="K429" s="969" t="s">
        <v>2570</v>
      </c>
      <c r="L429" s="969"/>
      <c r="M429" s="866"/>
      <c r="N429" s="866"/>
      <c r="O429" s="866"/>
      <c r="P429" s="59"/>
      <c r="Q429" s="265"/>
    </row>
    <row r="430" spans="2:17">
      <c r="B430" s="970" t="s">
        <v>1839</v>
      </c>
      <c r="C430" s="866"/>
      <c r="D430" s="866"/>
      <c r="E430" s="866"/>
      <c r="F430" s="866"/>
      <c r="G430" s="59"/>
      <c r="H430" s="59"/>
      <c r="I430" s="59"/>
      <c r="K430" s="969" t="s">
        <v>2571</v>
      </c>
      <c r="L430" s="969"/>
      <c r="M430" s="866"/>
      <c r="N430" s="866"/>
      <c r="O430" s="866"/>
      <c r="P430" s="59"/>
      <c r="Q430" s="265"/>
    </row>
    <row r="431" spans="2:17">
      <c r="B431" s="970" t="s">
        <v>1840</v>
      </c>
      <c r="C431" s="866"/>
      <c r="D431" s="866"/>
      <c r="E431" s="866"/>
      <c r="F431" s="866"/>
      <c r="G431" s="59"/>
      <c r="H431" s="59"/>
      <c r="I431" s="59"/>
      <c r="K431" s="969" t="s">
        <v>2572</v>
      </c>
      <c r="L431" s="969"/>
      <c r="M431" s="866"/>
      <c r="N431" s="866"/>
      <c r="O431" s="866"/>
      <c r="P431" s="59"/>
      <c r="Q431" s="265"/>
    </row>
    <row r="432" spans="2:17">
      <c r="B432" s="970" t="s">
        <v>1841</v>
      </c>
      <c r="C432" s="866"/>
      <c r="D432" s="866"/>
      <c r="E432" s="866"/>
      <c r="F432" s="866"/>
      <c r="G432" s="59"/>
      <c r="H432" s="59"/>
      <c r="I432" s="59"/>
      <c r="K432" s="969" t="s">
        <v>2573</v>
      </c>
      <c r="L432" s="969"/>
      <c r="M432" s="866"/>
      <c r="N432" s="866"/>
      <c r="O432" s="866"/>
      <c r="P432" s="59"/>
      <c r="Q432" s="265"/>
    </row>
    <row r="433" spans="2:17">
      <c r="B433" s="970" t="s">
        <v>1842</v>
      </c>
      <c r="C433" s="866"/>
      <c r="D433" s="866"/>
      <c r="E433" s="866"/>
      <c r="F433" s="866"/>
      <c r="G433" s="59"/>
      <c r="H433" s="59"/>
      <c r="I433" s="59"/>
      <c r="K433" s="969" t="s">
        <v>2574</v>
      </c>
      <c r="L433" s="969"/>
      <c r="M433" s="866"/>
      <c r="N433" s="866"/>
      <c r="O433" s="866"/>
      <c r="P433" s="59"/>
      <c r="Q433" s="265"/>
    </row>
    <row r="434" spans="2:17">
      <c r="B434" s="970" t="s">
        <v>1843</v>
      </c>
      <c r="C434" s="866"/>
      <c r="D434" s="866"/>
      <c r="E434" s="866"/>
      <c r="F434" s="866"/>
      <c r="G434" s="59"/>
      <c r="H434" s="59"/>
      <c r="I434" s="59"/>
      <c r="K434" s="969" t="s">
        <v>2575</v>
      </c>
      <c r="L434" s="969"/>
      <c r="M434" s="866"/>
      <c r="N434" s="866"/>
      <c r="O434" s="866"/>
      <c r="P434" s="59"/>
      <c r="Q434" s="265"/>
    </row>
    <row r="435" spans="2:17">
      <c r="B435" s="970" t="s">
        <v>1844</v>
      </c>
      <c r="C435" s="866"/>
      <c r="D435" s="866"/>
      <c r="E435" s="866"/>
      <c r="F435" s="866"/>
      <c r="G435" s="59"/>
      <c r="H435" s="59"/>
      <c r="I435" s="59"/>
      <c r="K435" s="969" t="s">
        <v>2576</v>
      </c>
      <c r="L435" s="969"/>
      <c r="M435" s="866"/>
      <c r="N435" s="866"/>
      <c r="O435" s="866"/>
      <c r="P435" s="59"/>
      <c r="Q435" s="265"/>
    </row>
    <row r="436" spans="2:17">
      <c r="B436" s="970" t="s">
        <v>1845</v>
      </c>
      <c r="C436" s="866"/>
      <c r="D436" s="866"/>
      <c r="E436" s="866"/>
      <c r="F436" s="866"/>
      <c r="G436" s="59"/>
      <c r="H436" s="59"/>
      <c r="I436" s="59"/>
      <c r="K436" s="969" t="s">
        <v>2577</v>
      </c>
      <c r="L436" s="969"/>
      <c r="M436" s="866"/>
      <c r="N436" s="866"/>
      <c r="O436" s="866"/>
      <c r="P436" s="59"/>
      <c r="Q436" s="265"/>
    </row>
    <row r="437" spans="2:17">
      <c r="B437" s="970" t="s">
        <v>1846</v>
      </c>
      <c r="C437" s="866"/>
      <c r="D437" s="866"/>
      <c r="E437" s="866"/>
      <c r="F437" s="866"/>
      <c r="G437" s="59"/>
      <c r="H437" s="59"/>
      <c r="I437" s="59"/>
      <c r="K437" s="969" t="s">
        <v>2578</v>
      </c>
      <c r="L437" s="969"/>
      <c r="M437" s="866"/>
      <c r="N437" s="866"/>
      <c r="O437" s="866"/>
      <c r="P437" s="59"/>
      <c r="Q437" s="265"/>
    </row>
    <row r="438" spans="2:17">
      <c r="B438" s="970" t="s">
        <v>1847</v>
      </c>
      <c r="C438" s="866"/>
      <c r="D438" s="866"/>
      <c r="E438" s="866"/>
      <c r="F438" s="866"/>
      <c r="G438" s="59"/>
      <c r="H438" s="59"/>
      <c r="I438" s="59"/>
      <c r="K438" s="969" t="s">
        <v>2579</v>
      </c>
      <c r="L438" s="969"/>
      <c r="M438" s="866"/>
      <c r="N438" s="866"/>
      <c r="O438" s="866"/>
      <c r="P438" s="59"/>
      <c r="Q438" s="265"/>
    </row>
    <row r="439" spans="2:17">
      <c r="B439" s="970" t="s">
        <v>1848</v>
      </c>
      <c r="C439" s="866"/>
      <c r="D439" s="866"/>
      <c r="E439" s="866"/>
      <c r="F439" s="866"/>
      <c r="G439" s="59"/>
      <c r="H439" s="59"/>
      <c r="I439" s="59"/>
      <c r="K439" s="969" t="s">
        <v>2580</v>
      </c>
      <c r="L439" s="969"/>
      <c r="M439" s="866"/>
      <c r="N439" s="866"/>
      <c r="O439" s="866"/>
      <c r="P439" s="59"/>
      <c r="Q439" s="265"/>
    </row>
    <row r="440" spans="2:17">
      <c r="B440" s="970" t="s">
        <v>1849</v>
      </c>
      <c r="C440" s="866"/>
      <c r="D440" s="866"/>
      <c r="E440" s="866"/>
      <c r="F440" s="866"/>
      <c r="G440" s="59"/>
      <c r="H440" s="59"/>
      <c r="I440" s="59"/>
      <c r="K440" s="969" t="s">
        <v>2581</v>
      </c>
      <c r="L440" s="969"/>
      <c r="M440" s="866"/>
      <c r="N440" s="866"/>
      <c r="O440" s="866"/>
      <c r="P440" s="59"/>
      <c r="Q440" s="265"/>
    </row>
    <row r="441" spans="2:17">
      <c r="B441" s="970" t="s">
        <v>1850</v>
      </c>
      <c r="C441" s="866"/>
      <c r="D441" s="866"/>
      <c r="E441" s="866"/>
      <c r="F441" s="866"/>
      <c r="G441" s="59"/>
      <c r="H441" s="59"/>
      <c r="I441" s="59"/>
      <c r="K441" s="969" t="s">
        <v>2582</v>
      </c>
      <c r="L441" s="969"/>
      <c r="M441" s="866"/>
      <c r="N441" s="866"/>
      <c r="O441" s="866"/>
      <c r="P441" s="59"/>
      <c r="Q441" s="265"/>
    </row>
    <row r="442" spans="2:17">
      <c r="B442" s="970" t="s">
        <v>1851</v>
      </c>
      <c r="C442" s="866"/>
      <c r="D442" s="866"/>
      <c r="E442" s="866"/>
      <c r="F442" s="866"/>
      <c r="G442" s="59"/>
      <c r="H442" s="59"/>
      <c r="I442" s="59"/>
      <c r="K442" s="969" t="s">
        <v>2583</v>
      </c>
      <c r="L442" s="969"/>
      <c r="M442" s="866"/>
      <c r="N442" s="866"/>
      <c r="O442" s="866"/>
      <c r="P442" s="59"/>
      <c r="Q442" s="265"/>
    </row>
    <row r="443" spans="2:17">
      <c r="B443" s="970" t="s">
        <v>1852</v>
      </c>
      <c r="C443" s="866"/>
      <c r="D443" s="866"/>
      <c r="E443" s="866"/>
      <c r="F443" s="866"/>
      <c r="G443" s="59"/>
      <c r="H443" s="59"/>
      <c r="I443" s="59"/>
      <c r="K443" s="969" t="s">
        <v>2584</v>
      </c>
      <c r="L443" s="969"/>
      <c r="M443" s="866"/>
      <c r="N443" s="866"/>
      <c r="O443" s="866"/>
      <c r="P443" s="59"/>
      <c r="Q443" s="265"/>
    </row>
    <row r="444" spans="2:17">
      <c r="B444" s="970" t="s">
        <v>1853</v>
      </c>
      <c r="C444" s="866"/>
      <c r="D444" s="866"/>
      <c r="E444" s="866"/>
      <c r="F444" s="866"/>
      <c r="G444" s="59"/>
      <c r="H444" s="59"/>
      <c r="I444" s="59"/>
      <c r="K444" s="969" t="s">
        <v>2585</v>
      </c>
      <c r="L444" s="969"/>
      <c r="M444" s="866"/>
      <c r="N444" s="866"/>
      <c r="O444" s="866"/>
      <c r="P444" s="59"/>
      <c r="Q444" s="265"/>
    </row>
    <row r="445" spans="2:17">
      <c r="B445" s="970" t="s">
        <v>1854</v>
      </c>
      <c r="C445" s="866"/>
      <c r="D445" s="866"/>
      <c r="E445" s="866"/>
      <c r="F445" s="866"/>
      <c r="G445" s="59"/>
      <c r="H445" s="59"/>
      <c r="I445" s="59"/>
      <c r="K445" s="969" t="s">
        <v>2586</v>
      </c>
      <c r="L445" s="969"/>
      <c r="M445" s="866"/>
      <c r="N445" s="866"/>
      <c r="O445" s="866"/>
      <c r="P445" s="59"/>
      <c r="Q445" s="265"/>
    </row>
    <row r="446" spans="2:17">
      <c r="B446" s="970" t="s">
        <v>1855</v>
      </c>
      <c r="C446" s="866"/>
      <c r="D446" s="866"/>
      <c r="E446" s="866"/>
      <c r="F446" s="866"/>
      <c r="G446" s="59"/>
      <c r="H446" s="59"/>
      <c r="I446" s="59"/>
      <c r="K446" s="969" t="s">
        <v>2587</v>
      </c>
      <c r="L446" s="969"/>
      <c r="M446" s="866"/>
      <c r="N446" s="866"/>
      <c r="O446" s="866"/>
      <c r="P446" s="59"/>
      <c r="Q446" s="265"/>
    </row>
    <row r="447" spans="2:17">
      <c r="B447" s="970" t="s">
        <v>1856</v>
      </c>
      <c r="C447" s="866"/>
      <c r="D447" s="866"/>
      <c r="E447" s="866"/>
      <c r="F447" s="866"/>
      <c r="G447" s="59"/>
      <c r="H447" s="59"/>
      <c r="I447" s="59"/>
      <c r="K447" s="969" t="s">
        <v>2588</v>
      </c>
      <c r="L447" s="969"/>
      <c r="M447" s="866"/>
      <c r="N447" s="866"/>
      <c r="O447" s="866"/>
      <c r="P447" s="59"/>
      <c r="Q447" s="265"/>
    </row>
    <row r="448" spans="2:17">
      <c r="B448" s="970" t="s">
        <v>1857</v>
      </c>
      <c r="C448" s="866"/>
      <c r="D448" s="866"/>
      <c r="E448" s="866"/>
      <c r="F448" s="866"/>
      <c r="G448" s="59"/>
      <c r="H448" s="59"/>
      <c r="I448" s="59"/>
      <c r="K448" s="969" t="s">
        <v>2589</v>
      </c>
      <c r="L448" s="969"/>
      <c r="M448" s="866"/>
      <c r="N448" s="866"/>
      <c r="O448" s="866"/>
      <c r="P448" s="59"/>
      <c r="Q448" s="265"/>
    </row>
    <row r="449" spans="2:17">
      <c r="B449" s="970" t="s">
        <v>1858</v>
      </c>
      <c r="C449" s="866"/>
      <c r="D449" s="866"/>
      <c r="E449" s="866"/>
      <c r="F449" s="866"/>
      <c r="G449" s="59"/>
      <c r="H449" s="59"/>
      <c r="I449" s="59"/>
      <c r="K449" s="969" t="s">
        <v>2590</v>
      </c>
      <c r="L449" s="969"/>
      <c r="M449" s="866"/>
      <c r="N449" s="866"/>
      <c r="O449" s="866"/>
      <c r="P449" s="59"/>
      <c r="Q449" s="265"/>
    </row>
    <row r="450" spans="2:17">
      <c r="B450" s="970" t="s">
        <v>1859</v>
      </c>
      <c r="C450" s="866"/>
      <c r="D450" s="866"/>
      <c r="E450" s="866"/>
      <c r="F450" s="866"/>
      <c r="G450" s="59"/>
      <c r="H450" s="59"/>
      <c r="I450" s="59"/>
      <c r="K450" s="969" t="s">
        <v>2591</v>
      </c>
      <c r="L450" s="969"/>
      <c r="M450" s="866"/>
      <c r="N450" s="866"/>
      <c r="O450" s="866"/>
      <c r="P450" s="59"/>
      <c r="Q450" s="265"/>
    </row>
    <row r="451" spans="2:17">
      <c r="B451" s="970" t="s">
        <v>1860</v>
      </c>
      <c r="C451" s="866"/>
      <c r="D451" s="866"/>
      <c r="E451" s="866"/>
      <c r="F451" s="866"/>
      <c r="G451" s="59"/>
      <c r="H451" s="59"/>
      <c r="I451" s="59"/>
      <c r="K451" s="969" t="s">
        <v>2592</v>
      </c>
      <c r="L451" s="969"/>
      <c r="M451" s="866"/>
      <c r="N451" s="866"/>
      <c r="O451" s="866"/>
      <c r="P451" s="59"/>
      <c r="Q451" s="265"/>
    </row>
    <row r="452" spans="2:17">
      <c r="B452" s="970" t="s">
        <v>1861</v>
      </c>
      <c r="C452" s="866"/>
      <c r="D452" s="866"/>
      <c r="E452" s="866"/>
      <c r="F452" s="866"/>
      <c r="G452" s="59"/>
      <c r="H452" s="59"/>
      <c r="I452" s="59"/>
      <c r="K452" s="969" t="s">
        <v>2593</v>
      </c>
      <c r="L452" s="969"/>
      <c r="M452" s="866"/>
      <c r="N452" s="866"/>
      <c r="O452" s="866"/>
      <c r="P452" s="59"/>
      <c r="Q452" s="265"/>
    </row>
    <row r="453" spans="2:17">
      <c r="B453" s="970" t="s">
        <v>1862</v>
      </c>
      <c r="C453" s="866"/>
      <c r="D453" s="866"/>
      <c r="E453" s="866"/>
      <c r="F453" s="866"/>
      <c r="G453" s="59"/>
      <c r="H453" s="59"/>
      <c r="I453" s="59"/>
      <c r="K453" s="969" t="s">
        <v>2594</v>
      </c>
      <c r="L453" s="969"/>
      <c r="M453" s="866"/>
      <c r="N453" s="866"/>
      <c r="O453" s="866"/>
      <c r="P453" s="59"/>
      <c r="Q453" s="265"/>
    </row>
    <row r="454" spans="2:17">
      <c r="B454" s="970" t="s">
        <v>1863</v>
      </c>
      <c r="C454" s="866"/>
      <c r="D454" s="866"/>
      <c r="E454" s="866"/>
      <c r="F454" s="866"/>
      <c r="G454" s="59"/>
      <c r="H454" s="59"/>
      <c r="I454" s="59"/>
      <c r="K454" s="969" t="s">
        <v>2595</v>
      </c>
      <c r="L454" s="969"/>
      <c r="M454" s="866"/>
      <c r="N454" s="866"/>
      <c r="O454" s="866"/>
      <c r="P454" s="59"/>
      <c r="Q454" s="265"/>
    </row>
    <row r="455" spans="2:17">
      <c r="B455" s="970" t="s">
        <v>1864</v>
      </c>
      <c r="C455" s="866"/>
      <c r="D455" s="866"/>
      <c r="E455" s="866"/>
      <c r="F455" s="866"/>
      <c r="G455" s="59"/>
      <c r="H455" s="59"/>
      <c r="I455" s="59"/>
      <c r="K455" s="969" t="s">
        <v>2596</v>
      </c>
      <c r="L455" s="969"/>
      <c r="M455" s="866"/>
      <c r="N455" s="866"/>
      <c r="O455" s="866"/>
      <c r="P455" s="59"/>
      <c r="Q455" s="265"/>
    </row>
    <row r="456" spans="2:17">
      <c r="B456" s="970" t="s">
        <v>1865</v>
      </c>
      <c r="C456" s="866"/>
      <c r="D456" s="866"/>
      <c r="E456" s="866"/>
      <c r="F456" s="866"/>
      <c r="G456" s="59"/>
      <c r="H456" s="59"/>
      <c r="I456" s="59"/>
      <c r="K456" s="969" t="s">
        <v>2597</v>
      </c>
      <c r="L456" s="969"/>
      <c r="M456" s="866"/>
      <c r="N456" s="866"/>
      <c r="O456" s="866"/>
      <c r="P456" s="59"/>
      <c r="Q456" s="265"/>
    </row>
    <row r="457" spans="2:17">
      <c r="B457" s="970" t="s">
        <v>1866</v>
      </c>
      <c r="C457" s="866"/>
      <c r="D457" s="866"/>
      <c r="E457" s="866"/>
      <c r="F457" s="866"/>
      <c r="G457" s="59"/>
      <c r="H457" s="59"/>
      <c r="I457" s="59"/>
      <c r="K457" s="969" t="s">
        <v>2598</v>
      </c>
      <c r="L457" s="969"/>
      <c r="M457" s="866"/>
      <c r="N457" s="866"/>
      <c r="O457" s="866"/>
      <c r="P457" s="59"/>
      <c r="Q457" s="265"/>
    </row>
    <row r="458" spans="2:17">
      <c r="B458" s="970" t="s">
        <v>1867</v>
      </c>
      <c r="C458" s="866"/>
      <c r="D458" s="866"/>
      <c r="E458" s="866"/>
      <c r="F458" s="866"/>
      <c r="G458" s="59"/>
      <c r="H458" s="59"/>
      <c r="I458" s="59"/>
      <c r="K458" s="969" t="s">
        <v>2599</v>
      </c>
      <c r="L458" s="969"/>
      <c r="M458" s="866"/>
      <c r="N458" s="866"/>
      <c r="O458" s="866"/>
      <c r="P458" s="59"/>
      <c r="Q458" s="265"/>
    </row>
    <row r="459" spans="2:17">
      <c r="B459" s="970" t="s">
        <v>1868</v>
      </c>
      <c r="C459" s="866"/>
      <c r="D459" s="866"/>
      <c r="E459" s="866"/>
      <c r="F459" s="866"/>
      <c r="G459" s="59"/>
      <c r="H459" s="59"/>
      <c r="I459" s="59"/>
      <c r="K459" s="969" t="s">
        <v>2600</v>
      </c>
      <c r="L459" s="969"/>
      <c r="M459" s="866"/>
      <c r="N459" s="866"/>
      <c r="O459" s="866"/>
      <c r="P459" s="59"/>
      <c r="Q459" s="265"/>
    </row>
    <row r="460" spans="2:17">
      <c r="B460" s="970" t="s">
        <v>1869</v>
      </c>
      <c r="C460" s="866"/>
      <c r="D460" s="866"/>
      <c r="E460" s="866"/>
      <c r="F460" s="866"/>
      <c r="G460" s="59"/>
      <c r="H460" s="59"/>
      <c r="I460" s="59"/>
      <c r="K460" s="969" t="s">
        <v>2601</v>
      </c>
      <c r="L460" s="969"/>
      <c r="M460" s="866"/>
      <c r="N460" s="866"/>
      <c r="O460" s="866"/>
      <c r="P460" s="59"/>
      <c r="Q460" s="265"/>
    </row>
    <row r="461" spans="2:17">
      <c r="B461" s="970" t="s">
        <v>1870</v>
      </c>
      <c r="C461" s="866"/>
      <c r="D461" s="866"/>
      <c r="E461" s="866"/>
      <c r="F461" s="866"/>
      <c r="G461" s="59"/>
      <c r="H461" s="59"/>
      <c r="I461" s="59"/>
      <c r="K461" s="969" t="s">
        <v>2602</v>
      </c>
      <c r="L461" s="969"/>
      <c r="M461" s="866"/>
      <c r="N461" s="866"/>
      <c r="O461" s="866"/>
      <c r="P461" s="59"/>
      <c r="Q461" s="265"/>
    </row>
    <row r="462" spans="2:17">
      <c r="B462" s="970" t="s">
        <v>1871</v>
      </c>
      <c r="C462" s="866"/>
      <c r="D462" s="866"/>
      <c r="E462" s="866"/>
      <c r="F462" s="866"/>
      <c r="G462" s="59"/>
      <c r="H462" s="59"/>
      <c r="I462" s="59"/>
      <c r="K462" s="969" t="s">
        <v>2603</v>
      </c>
      <c r="L462" s="969"/>
      <c r="M462" s="866"/>
      <c r="N462" s="866"/>
      <c r="O462" s="866"/>
      <c r="P462" s="59"/>
      <c r="Q462" s="265"/>
    </row>
    <row r="463" spans="2:17">
      <c r="B463" s="970" t="s">
        <v>1872</v>
      </c>
      <c r="C463" s="866"/>
      <c r="D463" s="866"/>
      <c r="E463" s="866"/>
      <c r="F463" s="866"/>
      <c r="G463" s="59"/>
      <c r="H463" s="59"/>
      <c r="I463" s="59"/>
      <c r="K463" s="969" t="s">
        <v>2604</v>
      </c>
      <c r="L463" s="969"/>
      <c r="M463" s="866"/>
      <c r="N463" s="866"/>
      <c r="O463" s="866"/>
      <c r="P463" s="59"/>
      <c r="Q463" s="265"/>
    </row>
    <row r="464" spans="2:17">
      <c r="B464" s="970" t="s">
        <v>1873</v>
      </c>
      <c r="C464" s="866"/>
      <c r="D464" s="866"/>
      <c r="E464" s="866"/>
      <c r="F464" s="866"/>
      <c r="G464" s="59"/>
      <c r="H464" s="59"/>
      <c r="I464" s="59"/>
      <c r="K464" s="969" t="s">
        <v>2605</v>
      </c>
      <c r="L464" s="969"/>
      <c r="M464" s="866"/>
      <c r="N464" s="866"/>
      <c r="O464" s="866"/>
      <c r="P464" s="59"/>
      <c r="Q464" s="265"/>
    </row>
    <row r="465" spans="2:17">
      <c r="B465" s="970" t="s">
        <v>1874</v>
      </c>
      <c r="C465" s="866"/>
      <c r="D465" s="866"/>
      <c r="E465" s="866"/>
      <c r="F465" s="866"/>
      <c r="G465" s="59"/>
      <c r="H465" s="59"/>
      <c r="I465" s="59"/>
      <c r="K465" s="969" t="s">
        <v>2606</v>
      </c>
      <c r="L465" s="969"/>
      <c r="M465" s="866"/>
      <c r="N465" s="866"/>
      <c r="O465" s="866"/>
      <c r="P465" s="59"/>
      <c r="Q465" s="265"/>
    </row>
    <row r="466" spans="2:17">
      <c r="B466" s="970" t="s">
        <v>1875</v>
      </c>
      <c r="C466" s="866"/>
      <c r="D466" s="866"/>
      <c r="E466" s="866"/>
      <c r="F466" s="866"/>
      <c r="G466" s="59"/>
      <c r="H466" s="59"/>
      <c r="I466" s="59"/>
      <c r="K466" s="969" t="s">
        <v>2607</v>
      </c>
      <c r="L466" s="969"/>
      <c r="M466" s="866"/>
      <c r="N466" s="866"/>
      <c r="O466" s="866"/>
      <c r="P466" s="59"/>
      <c r="Q466" s="265"/>
    </row>
    <row r="467" spans="2:17">
      <c r="B467" s="970" t="s">
        <v>1876</v>
      </c>
      <c r="C467" s="866"/>
      <c r="D467" s="866"/>
      <c r="E467" s="866"/>
      <c r="F467" s="866"/>
      <c r="G467" s="59"/>
      <c r="H467" s="59"/>
      <c r="I467" s="59"/>
      <c r="K467" s="969" t="s">
        <v>2608</v>
      </c>
      <c r="L467" s="969"/>
      <c r="M467" s="866"/>
      <c r="N467" s="866"/>
      <c r="O467" s="866"/>
      <c r="P467" s="59"/>
      <c r="Q467" s="265"/>
    </row>
    <row r="468" spans="2:17">
      <c r="B468" s="970" t="s">
        <v>1877</v>
      </c>
      <c r="C468" s="866"/>
      <c r="D468" s="866"/>
      <c r="E468" s="866"/>
      <c r="F468" s="866"/>
      <c r="G468" s="59"/>
      <c r="H468" s="59"/>
      <c r="I468" s="59"/>
      <c r="K468" s="969" t="s">
        <v>2609</v>
      </c>
      <c r="L468" s="969"/>
      <c r="M468" s="866"/>
      <c r="N468" s="866"/>
      <c r="O468" s="866"/>
      <c r="P468" s="59"/>
      <c r="Q468" s="265"/>
    </row>
    <row r="469" spans="2:17">
      <c r="B469" s="970" t="s">
        <v>1878</v>
      </c>
      <c r="C469" s="866"/>
      <c r="D469" s="866"/>
      <c r="E469" s="866"/>
      <c r="F469" s="866"/>
      <c r="G469" s="59"/>
      <c r="H469" s="59"/>
      <c r="I469" s="59"/>
      <c r="K469" s="969" t="s">
        <v>2610</v>
      </c>
      <c r="L469" s="969"/>
      <c r="M469" s="866"/>
      <c r="N469" s="866"/>
      <c r="O469" s="866"/>
      <c r="P469" s="59"/>
      <c r="Q469" s="265"/>
    </row>
    <row r="470" spans="2:17">
      <c r="B470" s="970" t="s">
        <v>1879</v>
      </c>
      <c r="C470" s="866"/>
      <c r="D470" s="866"/>
      <c r="E470" s="866"/>
      <c r="F470" s="866"/>
      <c r="G470" s="59"/>
      <c r="H470" s="59"/>
      <c r="I470" s="59"/>
      <c r="K470" s="969" t="s">
        <v>2611</v>
      </c>
      <c r="L470" s="969"/>
      <c r="M470" s="866"/>
      <c r="N470" s="866"/>
      <c r="O470" s="866"/>
      <c r="P470" s="59"/>
      <c r="Q470" s="265"/>
    </row>
    <row r="471" spans="2:17">
      <c r="B471" s="970" t="s">
        <v>1880</v>
      </c>
      <c r="C471" s="866"/>
      <c r="D471" s="866"/>
      <c r="E471" s="866"/>
      <c r="F471" s="866"/>
      <c r="G471" s="59"/>
      <c r="H471" s="59"/>
      <c r="I471" s="59"/>
      <c r="K471" s="969" t="s">
        <v>2612</v>
      </c>
      <c r="L471" s="969"/>
      <c r="M471" s="866"/>
      <c r="N471" s="866"/>
      <c r="O471" s="866"/>
      <c r="P471" s="59"/>
      <c r="Q471" s="265"/>
    </row>
    <row r="472" spans="2:17">
      <c r="B472" s="970" t="s">
        <v>1881</v>
      </c>
      <c r="C472" s="866"/>
      <c r="D472" s="866"/>
      <c r="E472" s="866"/>
      <c r="F472" s="866"/>
      <c r="G472" s="59"/>
      <c r="H472" s="59"/>
      <c r="I472" s="59"/>
      <c r="K472" s="969" t="s">
        <v>2613</v>
      </c>
      <c r="L472" s="969"/>
      <c r="M472" s="866"/>
      <c r="N472" s="866"/>
      <c r="O472" s="866"/>
      <c r="P472" s="59"/>
      <c r="Q472" s="265"/>
    </row>
    <row r="473" spans="2:17" ht="18.75">
      <c r="B473" s="968" t="s">
        <v>1882</v>
      </c>
      <c r="C473" s="971"/>
      <c r="D473" s="866"/>
      <c r="E473" s="866"/>
      <c r="F473" s="866"/>
      <c r="G473" s="59"/>
      <c r="H473" s="59"/>
      <c r="I473" s="59"/>
      <c r="K473" s="969" t="s">
        <v>2614</v>
      </c>
      <c r="L473" s="969"/>
      <c r="M473" s="866"/>
      <c r="N473" s="866"/>
      <c r="O473" s="866"/>
      <c r="P473" s="59"/>
      <c r="Q473" s="265"/>
    </row>
    <row r="474" spans="2:17">
      <c r="B474" s="970" t="s">
        <v>1883</v>
      </c>
      <c r="C474" s="866"/>
      <c r="D474" s="866"/>
      <c r="E474" s="866"/>
      <c r="F474" s="866"/>
      <c r="G474" s="59"/>
      <c r="H474" s="59"/>
      <c r="I474" s="59"/>
      <c r="K474" s="969" t="s">
        <v>2615</v>
      </c>
      <c r="L474" s="969"/>
      <c r="M474" s="866"/>
      <c r="N474" s="866"/>
      <c r="O474" s="866"/>
      <c r="P474" s="59"/>
      <c r="Q474" s="265"/>
    </row>
    <row r="475" spans="2:17">
      <c r="B475" s="970" t="s">
        <v>1884</v>
      </c>
      <c r="C475" s="866"/>
      <c r="D475" s="866"/>
      <c r="E475" s="866"/>
      <c r="F475" s="866"/>
      <c r="G475" s="59"/>
      <c r="H475" s="59"/>
      <c r="I475" s="59"/>
      <c r="K475" s="969" t="s">
        <v>2616</v>
      </c>
      <c r="L475" s="969"/>
      <c r="M475" s="866"/>
      <c r="N475" s="866"/>
      <c r="O475" s="866"/>
      <c r="P475" s="59"/>
      <c r="Q475" s="265"/>
    </row>
    <row r="476" spans="2:17">
      <c r="B476" s="970" t="s">
        <v>1885</v>
      </c>
      <c r="C476" s="866"/>
      <c r="D476" s="866"/>
      <c r="E476" s="866"/>
      <c r="F476" s="866"/>
      <c r="G476" s="59"/>
      <c r="H476" s="59"/>
      <c r="I476" s="59"/>
      <c r="K476" s="969" t="s">
        <v>2617</v>
      </c>
      <c r="L476" s="969"/>
      <c r="M476" s="866"/>
      <c r="N476" s="866"/>
      <c r="O476" s="866"/>
      <c r="P476" s="59"/>
      <c r="Q476" s="265"/>
    </row>
    <row r="477" spans="2:17">
      <c r="B477" s="970" t="s">
        <v>1886</v>
      </c>
      <c r="C477" s="866"/>
      <c r="D477" s="866"/>
      <c r="E477" s="866"/>
      <c r="F477" s="866"/>
      <c r="G477" s="59"/>
      <c r="H477" s="59"/>
      <c r="I477" s="59"/>
      <c r="K477" s="969" t="s">
        <v>2618</v>
      </c>
      <c r="L477" s="969"/>
      <c r="M477" s="866"/>
      <c r="N477" s="866"/>
      <c r="O477" s="866"/>
      <c r="P477" s="59"/>
      <c r="Q477" s="265"/>
    </row>
    <row r="478" spans="2:17">
      <c r="B478" s="970" t="s">
        <v>1887</v>
      </c>
      <c r="C478" s="866"/>
      <c r="D478" s="866"/>
      <c r="E478" s="866"/>
      <c r="F478" s="866"/>
      <c r="G478" s="59"/>
      <c r="H478" s="59"/>
      <c r="I478" s="59"/>
      <c r="K478" s="969" t="s">
        <v>2619</v>
      </c>
      <c r="L478" s="969"/>
      <c r="M478" s="866"/>
      <c r="N478" s="866"/>
      <c r="O478" s="866"/>
      <c r="P478" s="59"/>
      <c r="Q478" s="265"/>
    </row>
    <row r="479" spans="2:17">
      <c r="B479" s="970" t="s">
        <v>1888</v>
      </c>
      <c r="C479" s="866"/>
      <c r="D479" s="866"/>
      <c r="E479" s="866"/>
      <c r="F479" s="866"/>
      <c r="G479" s="59"/>
      <c r="H479" s="59"/>
      <c r="I479" s="59"/>
      <c r="K479" s="969" t="s">
        <v>2620</v>
      </c>
      <c r="L479" s="969"/>
      <c r="M479" s="866"/>
      <c r="N479" s="866"/>
      <c r="O479" s="866"/>
      <c r="P479" s="59"/>
      <c r="Q479" s="265"/>
    </row>
    <row r="480" spans="2:17">
      <c r="B480" s="970" t="s">
        <v>1889</v>
      </c>
      <c r="C480" s="866"/>
      <c r="D480" s="866"/>
      <c r="E480" s="866"/>
      <c r="F480" s="866"/>
      <c r="G480" s="59"/>
      <c r="H480" s="59"/>
      <c r="I480" s="59"/>
      <c r="K480" s="969" t="s">
        <v>2621</v>
      </c>
      <c r="L480" s="969"/>
      <c r="M480" s="866"/>
      <c r="N480" s="866"/>
      <c r="O480" s="866"/>
      <c r="P480" s="59"/>
      <c r="Q480" s="265"/>
    </row>
    <row r="481" spans="2:17">
      <c r="B481" s="970" t="s">
        <v>1890</v>
      </c>
      <c r="C481" s="866"/>
      <c r="D481" s="866"/>
      <c r="E481" s="866"/>
      <c r="F481" s="866"/>
      <c r="G481" s="59"/>
      <c r="H481" s="59"/>
      <c r="I481" s="59"/>
      <c r="K481" s="969" t="s">
        <v>2622</v>
      </c>
      <c r="L481" s="969"/>
      <c r="M481" s="866"/>
      <c r="N481" s="866"/>
      <c r="O481" s="866"/>
      <c r="P481" s="59"/>
      <c r="Q481" s="265"/>
    </row>
    <row r="482" spans="2:17">
      <c r="B482" s="970" t="s">
        <v>1891</v>
      </c>
      <c r="C482" s="866"/>
      <c r="D482" s="866"/>
      <c r="E482" s="866"/>
      <c r="F482" s="866"/>
      <c r="G482" s="59"/>
      <c r="H482" s="59"/>
      <c r="I482" s="59"/>
      <c r="K482" s="969" t="s">
        <v>2623</v>
      </c>
      <c r="L482" s="969"/>
      <c r="M482" s="866"/>
      <c r="N482" s="866"/>
      <c r="O482" s="866"/>
      <c r="P482" s="59"/>
      <c r="Q482" s="265"/>
    </row>
    <row r="483" spans="2:17">
      <c r="B483" s="970" t="s">
        <v>1892</v>
      </c>
      <c r="C483" s="866"/>
      <c r="D483" s="866"/>
      <c r="E483" s="866"/>
      <c r="F483" s="866"/>
      <c r="G483" s="59"/>
      <c r="H483" s="59"/>
      <c r="I483" s="59"/>
      <c r="K483" s="969" t="s">
        <v>2624</v>
      </c>
      <c r="L483" s="969"/>
      <c r="M483" s="866"/>
      <c r="N483" s="866"/>
      <c r="O483" s="866"/>
      <c r="P483" s="59"/>
      <c r="Q483" s="265"/>
    </row>
    <row r="484" spans="2:17">
      <c r="B484" s="970" t="s">
        <v>1893</v>
      </c>
      <c r="C484" s="866"/>
      <c r="D484" s="866"/>
      <c r="E484" s="866"/>
      <c r="F484" s="866"/>
      <c r="G484" s="59"/>
      <c r="H484" s="59"/>
      <c r="I484" s="59"/>
      <c r="K484" s="969" t="s">
        <v>2625</v>
      </c>
      <c r="L484" s="969"/>
      <c r="M484" s="866"/>
      <c r="N484" s="866"/>
      <c r="O484" s="866"/>
      <c r="P484" s="59"/>
      <c r="Q484" s="265"/>
    </row>
    <row r="485" spans="2:17">
      <c r="B485" s="970" t="s">
        <v>1894</v>
      </c>
      <c r="C485" s="866"/>
      <c r="D485" s="866"/>
      <c r="E485" s="866"/>
      <c r="F485" s="866"/>
      <c r="G485" s="59"/>
      <c r="H485" s="59"/>
      <c r="I485" s="59"/>
      <c r="K485" s="969" t="s">
        <v>2626</v>
      </c>
      <c r="L485" s="969"/>
      <c r="M485" s="866"/>
      <c r="N485" s="866"/>
      <c r="O485" s="866"/>
      <c r="P485" s="59"/>
      <c r="Q485" s="265"/>
    </row>
    <row r="486" spans="2:17">
      <c r="B486" s="970" t="s">
        <v>1895</v>
      </c>
      <c r="C486" s="866"/>
      <c r="D486" s="866"/>
      <c r="E486" s="866"/>
      <c r="F486" s="866"/>
      <c r="G486" s="59"/>
      <c r="H486" s="59"/>
      <c r="I486" s="59"/>
      <c r="K486" s="969" t="s">
        <v>2627</v>
      </c>
      <c r="L486" s="969"/>
      <c r="M486" s="866"/>
      <c r="N486" s="866"/>
      <c r="O486" s="866"/>
      <c r="P486" s="59"/>
      <c r="Q486" s="265"/>
    </row>
    <row r="487" spans="2:17">
      <c r="B487" s="970" t="s">
        <v>1896</v>
      </c>
      <c r="C487" s="866"/>
      <c r="D487" s="866"/>
      <c r="E487" s="866"/>
      <c r="F487" s="866"/>
      <c r="G487" s="59"/>
      <c r="H487" s="59"/>
      <c r="I487" s="59"/>
      <c r="K487" s="969" t="s">
        <v>2628</v>
      </c>
      <c r="L487" s="969"/>
      <c r="M487" s="866"/>
      <c r="N487" s="866"/>
      <c r="O487" s="866"/>
      <c r="P487" s="59"/>
      <c r="Q487" s="265"/>
    </row>
    <row r="488" spans="2:17">
      <c r="B488" s="970" t="s">
        <v>1897</v>
      </c>
      <c r="C488" s="866"/>
      <c r="D488" s="866"/>
      <c r="E488" s="866"/>
      <c r="F488" s="866"/>
      <c r="G488" s="59"/>
      <c r="H488" s="59"/>
      <c r="I488" s="59"/>
      <c r="K488" s="969" t="s">
        <v>2629</v>
      </c>
      <c r="L488" s="969"/>
      <c r="M488" s="866"/>
      <c r="N488" s="866"/>
      <c r="O488" s="866"/>
      <c r="P488" s="59"/>
      <c r="Q488" s="265"/>
    </row>
    <row r="489" spans="2:17">
      <c r="B489" s="970" t="s">
        <v>1898</v>
      </c>
      <c r="C489" s="866"/>
      <c r="D489" s="866"/>
      <c r="E489" s="866"/>
      <c r="F489" s="866"/>
      <c r="G489" s="59"/>
      <c r="H489" s="59"/>
      <c r="I489" s="59"/>
      <c r="K489" s="969" t="s">
        <v>2630</v>
      </c>
      <c r="L489" s="969"/>
      <c r="M489" s="866"/>
      <c r="N489" s="866"/>
      <c r="O489" s="866"/>
      <c r="P489" s="59"/>
      <c r="Q489" s="265"/>
    </row>
    <row r="490" spans="2:17">
      <c r="B490" s="970" t="s">
        <v>1899</v>
      </c>
      <c r="C490" s="866"/>
      <c r="D490" s="866"/>
      <c r="E490" s="866"/>
      <c r="F490" s="866"/>
      <c r="G490" s="59"/>
      <c r="H490" s="59"/>
      <c r="I490" s="59"/>
      <c r="K490" s="969" t="s">
        <v>2631</v>
      </c>
      <c r="L490" s="969"/>
      <c r="M490" s="866"/>
      <c r="N490" s="866"/>
      <c r="O490" s="866"/>
      <c r="P490" s="59"/>
      <c r="Q490" s="265"/>
    </row>
    <row r="491" spans="2:17">
      <c r="B491" s="970" t="s">
        <v>1900</v>
      </c>
      <c r="C491" s="866"/>
      <c r="D491" s="866"/>
      <c r="E491" s="866"/>
      <c r="F491" s="866"/>
      <c r="G491" s="59"/>
      <c r="H491" s="59"/>
      <c r="I491" s="59"/>
      <c r="K491" s="969" t="s">
        <v>2632</v>
      </c>
      <c r="L491" s="969"/>
      <c r="M491" s="866"/>
      <c r="N491" s="866"/>
      <c r="O491" s="866"/>
      <c r="P491" s="59"/>
      <c r="Q491" s="265"/>
    </row>
    <row r="492" spans="2:17">
      <c r="B492" s="970" t="s">
        <v>1901</v>
      </c>
      <c r="C492" s="866"/>
      <c r="D492" s="866"/>
      <c r="E492" s="866"/>
      <c r="F492" s="866"/>
      <c r="G492" s="59"/>
      <c r="H492" s="59"/>
      <c r="I492" s="59"/>
      <c r="K492" s="969" t="s">
        <v>2633</v>
      </c>
      <c r="L492" s="969"/>
      <c r="M492" s="866"/>
      <c r="N492" s="866"/>
      <c r="O492" s="866"/>
      <c r="P492" s="59"/>
      <c r="Q492" s="265"/>
    </row>
    <row r="493" spans="2:17" ht="18.75">
      <c r="B493" s="970" t="s">
        <v>1902</v>
      </c>
      <c r="C493" s="866"/>
      <c r="D493" s="866"/>
      <c r="E493" s="866"/>
      <c r="F493" s="866"/>
      <c r="G493" s="59"/>
      <c r="H493" s="59"/>
      <c r="I493" s="59"/>
      <c r="K493" s="971" t="s">
        <v>2634</v>
      </c>
      <c r="L493" s="969"/>
      <c r="M493" s="866"/>
      <c r="N493" s="866"/>
      <c r="O493" s="866"/>
      <c r="P493" s="59"/>
      <c r="Q493" s="265"/>
    </row>
    <row r="494" spans="2:17">
      <c r="B494" s="970" t="s">
        <v>1903</v>
      </c>
      <c r="C494" s="866"/>
      <c r="D494" s="866"/>
      <c r="E494" s="866"/>
      <c r="F494" s="866"/>
      <c r="G494" s="59"/>
      <c r="H494" s="59"/>
      <c r="I494" s="59"/>
      <c r="K494" s="969" t="s">
        <v>2635</v>
      </c>
      <c r="L494" s="969"/>
      <c r="M494" s="866"/>
      <c r="N494" s="866"/>
      <c r="O494" s="866"/>
      <c r="P494" s="59"/>
      <c r="Q494" s="265"/>
    </row>
    <row r="495" spans="2:17">
      <c r="B495" s="970" t="s">
        <v>1904</v>
      </c>
      <c r="C495" s="866"/>
      <c r="D495" s="866"/>
      <c r="E495" s="866"/>
      <c r="F495" s="866"/>
      <c r="G495" s="59"/>
      <c r="H495" s="59"/>
      <c r="I495" s="59"/>
      <c r="K495" s="969" t="s">
        <v>2636</v>
      </c>
      <c r="L495" s="969"/>
      <c r="M495" s="866"/>
      <c r="N495" s="866"/>
      <c r="O495" s="866"/>
      <c r="P495" s="59"/>
      <c r="Q495" s="265"/>
    </row>
    <row r="496" spans="2:17">
      <c r="B496" s="970" t="s">
        <v>1905</v>
      </c>
      <c r="C496" s="866"/>
      <c r="D496" s="866"/>
      <c r="E496" s="866"/>
      <c r="F496" s="866"/>
      <c r="G496" s="59"/>
      <c r="H496" s="59"/>
      <c r="I496" s="59"/>
      <c r="K496" s="969" t="s">
        <v>2637</v>
      </c>
      <c r="L496" s="969"/>
      <c r="M496" s="866"/>
      <c r="N496" s="866"/>
      <c r="O496" s="866"/>
      <c r="P496" s="59"/>
      <c r="Q496" s="265"/>
    </row>
    <row r="497" spans="2:17">
      <c r="B497" s="970" t="s">
        <v>1906</v>
      </c>
      <c r="C497" s="866"/>
      <c r="D497" s="866"/>
      <c r="E497" s="866"/>
      <c r="F497" s="866"/>
      <c r="G497" s="59"/>
      <c r="H497" s="59"/>
      <c r="I497" s="59"/>
      <c r="K497" s="969" t="s">
        <v>2638</v>
      </c>
      <c r="L497" s="969"/>
      <c r="M497" s="866"/>
      <c r="N497" s="866"/>
      <c r="O497" s="866"/>
      <c r="P497" s="59"/>
      <c r="Q497" s="265"/>
    </row>
    <row r="498" spans="2:17">
      <c r="B498" s="970" t="s">
        <v>1907</v>
      </c>
      <c r="C498" s="866"/>
      <c r="D498" s="866"/>
      <c r="E498" s="866"/>
      <c r="F498" s="866"/>
      <c r="G498" s="59"/>
      <c r="H498" s="59"/>
      <c r="I498" s="59"/>
      <c r="K498" s="969" t="s">
        <v>2639</v>
      </c>
      <c r="L498" s="969"/>
      <c r="M498" s="866"/>
      <c r="N498" s="866"/>
      <c r="O498" s="866"/>
      <c r="P498" s="59"/>
      <c r="Q498" s="265"/>
    </row>
    <row r="499" spans="2:17">
      <c r="B499" s="970" t="s">
        <v>1908</v>
      </c>
      <c r="C499" s="866"/>
      <c r="D499" s="866"/>
      <c r="E499" s="866"/>
      <c r="F499" s="866"/>
      <c r="G499" s="59"/>
      <c r="H499" s="59"/>
      <c r="I499" s="59"/>
      <c r="K499" s="969" t="s">
        <v>2640</v>
      </c>
      <c r="L499" s="969"/>
      <c r="M499" s="866"/>
      <c r="N499" s="866"/>
      <c r="O499" s="866"/>
      <c r="P499" s="59"/>
      <c r="Q499" s="265"/>
    </row>
    <row r="500" spans="2:17">
      <c r="B500" s="970" t="s">
        <v>1909</v>
      </c>
      <c r="C500" s="866"/>
      <c r="D500" s="866"/>
      <c r="E500" s="866"/>
      <c r="F500" s="866"/>
      <c r="G500" s="59"/>
      <c r="H500" s="59"/>
      <c r="I500" s="59"/>
      <c r="K500" s="969" t="s">
        <v>2641</v>
      </c>
      <c r="L500" s="969"/>
      <c r="M500" s="866"/>
      <c r="N500" s="866"/>
      <c r="O500" s="866"/>
      <c r="P500" s="59"/>
      <c r="Q500" s="265"/>
    </row>
    <row r="501" spans="2:17">
      <c r="B501" s="970" t="s">
        <v>1910</v>
      </c>
      <c r="C501" s="866"/>
      <c r="D501" s="866"/>
      <c r="E501" s="866"/>
      <c r="F501" s="866"/>
      <c r="G501" s="59"/>
      <c r="H501" s="59"/>
      <c r="I501" s="59"/>
      <c r="K501" s="969" t="s">
        <v>2642</v>
      </c>
      <c r="L501" s="969"/>
      <c r="M501" s="866"/>
      <c r="N501" s="866"/>
      <c r="O501" s="866"/>
      <c r="P501" s="59"/>
      <c r="Q501" s="265"/>
    </row>
    <row r="502" spans="2:17">
      <c r="B502" s="970" t="s">
        <v>1911</v>
      </c>
      <c r="C502" s="866"/>
      <c r="D502" s="866"/>
      <c r="E502" s="866"/>
      <c r="F502" s="866"/>
      <c r="G502" s="59"/>
      <c r="H502" s="59"/>
      <c r="I502" s="59"/>
      <c r="K502" s="969" t="s">
        <v>2643</v>
      </c>
      <c r="L502" s="969"/>
      <c r="M502" s="866"/>
      <c r="N502" s="866"/>
      <c r="O502" s="866"/>
      <c r="P502" s="59"/>
      <c r="Q502" s="265"/>
    </row>
    <row r="503" spans="2:17">
      <c r="B503" s="970" t="s">
        <v>1912</v>
      </c>
      <c r="C503" s="866"/>
      <c r="D503" s="866"/>
      <c r="E503" s="866"/>
      <c r="F503" s="866"/>
      <c r="G503" s="59"/>
      <c r="H503" s="59"/>
      <c r="I503" s="59"/>
      <c r="K503" s="969" t="s">
        <v>2644</v>
      </c>
      <c r="L503" s="969"/>
      <c r="M503" s="866"/>
      <c r="N503" s="866"/>
      <c r="O503" s="866"/>
      <c r="P503" s="59"/>
      <c r="Q503" s="265"/>
    </row>
    <row r="504" spans="2:17">
      <c r="B504" s="970" t="s">
        <v>1913</v>
      </c>
      <c r="C504" s="866"/>
      <c r="D504" s="866"/>
      <c r="E504" s="866"/>
      <c r="F504" s="866"/>
      <c r="G504" s="59"/>
      <c r="H504" s="59"/>
      <c r="I504" s="59"/>
      <c r="K504" s="969" t="s">
        <v>2645</v>
      </c>
      <c r="L504" s="969"/>
      <c r="M504" s="866"/>
      <c r="N504" s="866"/>
      <c r="O504" s="866"/>
      <c r="P504" s="59"/>
      <c r="Q504" s="265"/>
    </row>
    <row r="505" spans="2:17">
      <c r="B505" s="970" t="s">
        <v>1914</v>
      </c>
      <c r="C505" s="866"/>
      <c r="D505" s="866"/>
      <c r="E505" s="866"/>
      <c r="F505" s="866"/>
      <c r="G505" s="59"/>
      <c r="H505" s="59"/>
      <c r="I505" s="59"/>
      <c r="K505" s="969" t="s">
        <v>2646</v>
      </c>
      <c r="L505" s="969"/>
      <c r="M505" s="866"/>
      <c r="N505" s="866"/>
      <c r="O505" s="866"/>
      <c r="P505" s="59"/>
      <c r="Q505" s="265"/>
    </row>
    <row r="506" spans="2:17">
      <c r="B506" s="970" t="s">
        <v>1915</v>
      </c>
      <c r="C506" s="866"/>
      <c r="D506" s="866"/>
      <c r="E506" s="866"/>
      <c r="F506" s="866"/>
      <c r="G506" s="59"/>
      <c r="H506" s="59"/>
      <c r="I506" s="59"/>
      <c r="K506" s="969" t="s">
        <v>2647</v>
      </c>
      <c r="L506" s="969"/>
      <c r="M506" s="866"/>
      <c r="N506" s="866"/>
      <c r="O506" s="866"/>
      <c r="P506" s="59"/>
      <c r="Q506" s="265"/>
    </row>
    <row r="507" spans="2:17">
      <c r="B507" s="970" t="s">
        <v>1916</v>
      </c>
      <c r="C507" s="866"/>
      <c r="D507" s="866"/>
      <c r="E507" s="866"/>
      <c r="F507" s="866"/>
      <c r="G507" s="59"/>
      <c r="H507" s="59"/>
      <c r="I507" s="59"/>
      <c r="K507" s="969" t="s">
        <v>2648</v>
      </c>
      <c r="L507" s="969"/>
      <c r="M507" s="866"/>
      <c r="N507" s="866"/>
      <c r="O507" s="866"/>
      <c r="P507" s="59"/>
      <c r="Q507" s="265"/>
    </row>
    <row r="508" spans="2:17">
      <c r="B508" s="970" t="s">
        <v>1917</v>
      </c>
      <c r="C508" s="866"/>
      <c r="D508" s="866"/>
      <c r="E508" s="866"/>
      <c r="F508" s="866"/>
      <c r="G508" s="59"/>
      <c r="H508" s="59"/>
      <c r="I508" s="59"/>
      <c r="K508" s="969" t="s">
        <v>2649</v>
      </c>
      <c r="L508" s="969"/>
      <c r="M508" s="866"/>
      <c r="N508" s="866"/>
      <c r="O508" s="866"/>
      <c r="P508" s="59"/>
      <c r="Q508" s="265"/>
    </row>
    <row r="509" spans="2:17">
      <c r="B509" s="970" t="s">
        <v>1918</v>
      </c>
      <c r="C509" s="866"/>
      <c r="D509" s="866"/>
      <c r="E509" s="866"/>
      <c r="F509" s="866"/>
      <c r="G509" s="59"/>
      <c r="H509" s="59"/>
      <c r="I509" s="59"/>
      <c r="K509" s="969" t="s">
        <v>2650</v>
      </c>
      <c r="L509" s="969"/>
      <c r="M509" s="866"/>
      <c r="N509" s="866"/>
      <c r="O509" s="866"/>
      <c r="P509" s="59"/>
      <c r="Q509" s="265"/>
    </row>
    <row r="510" spans="2:17">
      <c r="B510" s="970" t="s">
        <v>1919</v>
      </c>
      <c r="C510" s="866"/>
      <c r="D510" s="866"/>
      <c r="E510" s="866"/>
      <c r="F510" s="866"/>
      <c r="G510" s="59"/>
      <c r="H510" s="59"/>
      <c r="I510" s="59"/>
      <c r="K510" s="969" t="s">
        <v>2651</v>
      </c>
      <c r="L510" s="969"/>
      <c r="M510" s="866"/>
      <c r="N510" s="866"/>
      <c r="O510" s="866"/>
      <c r="P510" s="59"/>
      <c r="Q510" s="265"/>
    </row>
    <row r="511" spans="2:17">
      <c r="B511" s="970" t="s">
        <v>1920</v>
      </c>
      <c r="C511" s="866"/>
      <c r="D511" s="866"/>
      <c r="E511" s="866"/>
      <c r="F511" s="866"/>
      <c r="G511" s="59"/>
      <c r="H511" s="59"/>
      <c r="I511" s="59"/>
      <c r="K511" s="969" t="s">
        <v>2652</v>
      </c>
      <c r="L511" s="969"/>
      <c r="M511" s="866"/>
      <c r="N511" s="866"/>
      <c r="O511" s="866"/>
      <c r="P511" s="59"/>
      <c r="Q511" s="265"/>
    </row>
    <row r="512" spans="2:17">
      <c r="B512" s="970" t="s">
        <v>1921</v>
      </c>
      <c r="C512" s="866"/>
      <c r="D512" s="866"/>
      <c r="E512" s="866"/>
      <c r="F512" s="866"/>
      <c r="G512" s="59"/>
      <c r="H512" s="59"/>
      <c r="I512" s="59"/>
      <c r="K512" s="969" t="s">
        <v>2653</v>
      </c>
      <c r="L512" s="969"/>
      <c r="M512" s="866"/>
      <c r="N512" s="866"/>
      <c r="O512" s="866"/>
      <c r="P512" s="59"/>
      <c r="Q512" s="265"/>
    </row>
    <row r="513" spans="2:17">
      <c r="B513" s="970" t="s">
        <v>1922</v>
      </c>
      <c r="C513" s="866"/>
      <c r="D513" s="866"/>
      <c r="E513" s="866"/>
      <c r="F513" s="866"/>
      <c r="G513" s="59"/>
      <c r="H513" s="59"/>
      <c r="I513" s="59"/>
      <c r="K513" s="969" t="s">
        <v>2654</v>
      </c>
      <c r="L513" s="969"/>
      <c r="M513" s="866"/>
      <c r="N513" s="866"/>
      <c r="O513" s="866"/>
      <c r="P513" s="59"/>
      <c r="Q513" s="265"/>
    </row>
    <row r="514" spans="2:17">
      <c r="B514" s="970" t="s">
        <v>1923</v>
      </c>
      <c r="C514" s="866"/>
      <c r="D514" s="866"/>
      <c r="E514" s="866"/>
      <c r="F514" s="866"/>
      <c r="G514" s="59"/>
      <c r="H514" s="59"/>
      <c r="I514" s="59"/>
      <c r="K514" s="969" t="s">
        <v>2655</v>
      </c>
      <c r="L514" s="969"/>
      <c r="M514" s="866"/>
      <c r="N514" s="866"/>
      <c r="O514" s="866"/>
      <c r="P514" s="59"/>
      <c r="Q514" s="265"/>
    </row>
    <row r="515" spans="2:17">
      <c r="B515" s="970" t="s">
        <v>1924</v>
      </c>
      <c r="C515" s="866"/>
      <c r="D515" s="866"/>
      <c r="E515" s="866"/>
      <c r="F515" s="866"/>
      <c r="G515" s="59"/>
      <c r="H515" s="59"/>
      <c r="I515" s="59"/>
      <c r="K515" s="969" t="s">
        <v>2656</v>
      </c>
      <c r="L515" s="969"/>
      <c r="M515" s="866"/>
      <c r="N515" s="866"/>
      <c r="O515" s="866"/>
      <c r="P515" s="59"/>
      <c r="Q515" s="265"/>
    </row>
    <row r="516" spans="2:17">
      <c r="B516" s="970" t="s">
        <v>1925</v>
      </c>
      <c r="C516" s="866"/>
      <c r="D516" s="866"/>
      <c r="E516" s="866"/>
      <c r="F516" s="866"/>
      <c r="G516" s="59"/>
      <c r="H516" s="59"/>
      <c r="I516" s="59"/>
      <c r="K516" s="969" t="s">
        <v>2657</v>
      </c>
      <c r="L516" s="969"/>
      <c r="M516" s="866"/>
      <c r="N516" s="866"/>
      <c r="O516" s="866"/>
      <c r="P516" s="59"/>
      <c r="Q516" s="265"/>
    </row>
    <row r="517" spans="2:17">
      <c r="B517" s="970" t="s">
        <v>1926</v>
      </c>
      <c r="C517" s="866"/>
      <c r="D517" s="866"/>
      <c r="E517" s="866"/>
      <c r="F517" s="866"/>
      <c r="G517" s="59"/>
      <c r="H517" s="59"/>
      <c r="I517" s="59"/>
      <c r="K517" s="969" t="s">
        <v>2658</v>
      </c>
      <c r="L517" s="969"/>
      <c r="M517" s="866"/>
      <c r="N517" s="866"/>
      <c r="O517" s="866"/>
      <c r="P517" s="59"/>
      <c r="Q517" s="265"/>
    </row>
    <row r="518" spans="2:17">
      <c r="B518" s="970" t="s">
        <v>1927</v>
      </c>
      <c r="C518" s="866"/>
      <c r="D518" s="866"/>
      <c r="E518" s="866"/>
      <c r="F518" s="866"/>
      <c r="G518" s="59"/>
      <c r="H518" s="59"/>
      <c r="I518" s="59"/>
      <c r="K518" s="969" t="s">
        <v>2659</v>
      </c>
      <c r="L518" s="969"/>
      <c r="M518" s="866"/>
      <c r="N518" s="866"/>
      <c r="O518" s="866"/>
      <c r="P518" s="59"/>
      <c r="Q518" s="265"/>
    </row>
    <row r="519" spans="2:17">
      <c r="B519" s="970" t="s">
        <v>1928</v>
      </c>
      <c r="C519" s="866"/>
      <c r="D519" s="866"/>
      <c r="E519" s="866"/>
      <c r="F519" s="866"/>
      <c r="G519" s="59"/>
      <c r="H519" s="59"/>
      <c r="I519" s="59"/>
      <c r="K519" s="969" t="s">
        <v>2660</v>
      </c>
      <c r="L519" s="969"/>
      <c r="M519" s="866"/>
      <c r="N519" s="866"/>
      <c r="O519" s="866"/>
      <c r="P519" s="59"/>
      <c r="Q519" s="265"/>
    </row>
    <row r="520" spans="2:17">
      <c r="B520" s="970" t="s">
        <v>1929</v>
      </c>
      <c r="C520" s="866"/>
      <c r="D520" s="866"/>
      <c r="E520" s="866"/>
      <c r="F520" s="866"/>
      <c r="G520" s="59"/>
      <c r="H520" s="59"/>
      <c r="I520" s="59"/>
      <c r="K520" s="969" t="s">
        <v>2661</v>
      </c>
      <c r="L520" s="969"/>
      <c r="M520" s="866"/>
      <c r="N520" s="866"/>
      <c r="O520" s="866"/>
      <c r="P520" s="59"/>
      <c r="Q520" s="265"/>
    </row>
    <row r="521" spans="2:17">
      <c r="B521" s="970" t="s">
        <v>1930</v>
      </c>
      <c r="C521" s="866"/>
      <c r="D521" s="866"/>
      <c r="E521" s="866"/>
      <c r="F521" s="866"/>
      <c r="G521" s="59"/>
      <c r="H521" s="59"/>
      <c r="I521" s="59"/>
      <c r="K521" s="969" t="s">
        <v>2662</v>
      </c>
      <c r="L521" s="969"/>
      <c r="M521" s="866"/>
      <c r="N521" s="866"/>
      <c r="O521" s="866"/>
      <c r="P521" s="59"/>
      <c r="Q521" s="265"/>
    </row>
    <row r="522" spans="2:17">
      <c r="B522" s="970" t="s">
        <v>1931</v>
      </c>
      <c r="C522" s="866"/>
      <c r="D522" s="866"/>
      <c r="E522" s="866"/>
      <c r="F522" s="866"/>
      <c r="G522" s="59"/>
      <c r="H522" s="59"/>
      <c r="I522" s="59"/>
      <c r="K522" s="969" t="s">
        <v>2663</v>
      </c>
      <c r="L522" s="969"/>
      <c r="M522" s="866"/>
      <c r="N522" s="866"/>
      <c r="O522" s="866"/>
      <c r="P522" s="59"/>
      <c r="Q522" s="265"/>
    </row>
    <row r="523" spans="2:17">
      <c r="B523" s="970" t="s">
        <v>1932</v>
      </c>
      <c r="C523" s="866"/>
      <c r="D523" s="866"/>
      <c r="E523" s="866"/>
      <c r="F523" s="866"/>
      <c r="G523" s="59"/>
      <c r="H523" s="59"/>
      <c r="I523" s="59"/>
      <c r="K523" s="969" t="s">
        <v>2664</v>
      </c>
      <c r="L523" s="969"/>
      <c r="M523" s="866"/>
      <c r="N523" s="866"/>
      <c r="O523" s="866"/>
      <c r="P523" s="59"/>
      <c r="Q523" s="265"/>
    </row>
    <row r="524" spans="2:17">
      <c r="B524" s="970" t="s">
        <v>1933</v>
      </c>
      <c r="C524" s="866"/>
      <c r="D524" s="866"/>
      <c r="E524" s="866"/>
      <c r="F524" s="866"/>
      <c r="G524" s="59"/>
      <c r="H524" s="59"/>
      <c r="I524" s="59"/>
      <c r="K524" s="969" t="s">
        <v>2665</v>
      </c>
      <c r="L524" s="969"/>
      <c r="M524" s="866"/>
      <c r="N524" s="866"/>
      <c r="O524" s="866"/>
      <c r="P524" s="59"/>
      <c r="Q524" s="265"/>
    </row>
    <row r="525" spans="2:17">
      <c r="B525" s="970" t="s">
        <v>1934</v>
      </c>
      <c r="C525" s="866"/>
      <c r="D525" s="866"/>
      <c r="E525" s="866"/>
      <c r="F525" s="866"/>
      <c r="G525" s="59"/>
      <c r="H525" s="59"/>
      <c r="I525" s="59"/>
      <c r="K525" s="969" t="s">
        <v>2666</v>
      </c>
      <c r="L525" s="969"/>
      <c r="M525" s="866"/>
      <c r="N525" s="866"/>
      <c r="O525" s="866"/>
      <c r="P525" s="59"/>
      <c r="Q525" s="265"/>
    </row>
    <row r="526" spans="2:17">
      <c r="B526" s="970" t="s">
        <v>1935</v>
      </c>
      <c r="C526" s="866"/>
      <c r="D526" s="866"/>
      <c r="E526" s="866"/>
      <c r="F526" s="866"/>
      <c r="G526" s="59"/>
      <c r="H526" s="59"/>
      <c r="I526" s="59"/>
      <c r="K526" s="969" t="s">
        <v>2667</v>
      </c>
      <c r="L526" s="969"/>
      <c r="M526" s="866"/>
      <c r="N526" s="866"/>
      <c r="O526" s="866"/>
      <c r="P526" s="59"/>
      <c r="Q526" s="265"/>
    </row>
    <row r="527" spans="2:17">
      <c r="B527" s="970" t="s">
        <v>1936</v>
      </c>
      <c r="C527" s="866"/>
      <c r="D527" s="866"/>
      <c r="E527" s="866"/>
      <c r="F527" s="866"/>
      <c r="G527" s="59"/>
      <c r="H527" s="59"/>
      <c r="I527" s="59"/>
      <c r="K527" s="969" t="s">
        <v>2668</v>
      </c>
      <c r="L527" s="969"/>
      <c r="M527" s="866"/>
      <c r="N527" s="866"/>
      <c r="O527" s="866"/>
      <c r="P527" s="59"/>
      <c r="Q527" s="265"/>
    </row>
    <row r="528" spans="2:17">
      <c r="B528" s="970" t="s">
        <v>1937</v>
      </c>
      <c r="C528" s="866"/>
      <c r="D528" s="866"/>
      <c r="E528" s="866"/>
      <c r="F528" s="866"/>
      <c r="G528" s="59"/>
      <c r="H528" s="59"/>
      <c r="I528" s="59"/>
      <c r="K528" s="969" t="s">
        <v>2669</v>
      </c>
      <c r="L528" s="969"/>
      <c r="M528" s="866"/>
      <c r="N528" s="866"/>
      <c r="O528" s="866"/>
      <c r="P528" s="59"/>
      <c r="Q528" s="265"/>
    </row>
    <row r="529" spans="2:17">
      <c r="B529" s="970" t="s">
        <v>1938</v>
      </c>
      <c r="C529" s="866"/>
      <c r="D529" s="866"/>
      <c r="E529" s="866"/>
      <c r="F529" s="866"/>
      <c r="G529" s="59"/>
      <c r="H529" s="59"/>
      <c r="I529" s="59"/>
      <c r="K529" s="969" t="s">
        <v>2670</v>
      </c>
      <c r="L529" s="969"/>
      <c r="M529" s="866"/>
      <c r="N529" s="866"/>
      <c r="O529" s="866"/>
      <c r="P529" s="59"/>
      <c r="Q529" s="265"/>
    </row>
    <row r="530" spans="2:17">
      <c r="B530" s="970" t="s">
        <v>1939</v>
      </c>
      <c r="C530" s="866"/>
      <c r="D530" s="866"/>
      <c r="E530" s="866"/>
      <c r="F530" s="866"/>
      <c r="G530" s="59"/>
      <c r="H530" s="59"/>
      <c r="I530" s="59"/>
      <c r="K530" s="969" t="s">
        <v>2671</v>
      </c>
      <c r="L530" s="969"/>
      <c r="M530" s="866"/>
      <c r="N530" s="866"/>
      <c r="O530" s="866"/>
      <c r="P530" s="59"/>
      <c r="Q530" s="265"/>
    </row>
    <row r="531" spans="2:17">
      <c r="B531" s="970" t="s">
        <v>1940</v>
      </c>
      <c r="C531" s="866"/>
      <c r="D531" s="866"/>
      <c r="E531" s="866"/>
      <c r="F531" s="866"/>
      <c r="G531" s="59"/>
      <c r="H531" s="59"/>
      <c r="I531" s="59"/>
      <c r="K531" s="969" t="s">
        <v>2672</v>
      </c>
      <c r="L531" s="969"/>
      <c r="M531" s="866"/>
      <c r="N531" s="866"/>
      <c r="O531" s="866"/>
      <c r="P531" s="59"/>
      <c r="Q531" s="265"/>
    </row>
    <row r="532" spans="2:17">
      <c r="B532" s="970" t="s">
        <v>1941</v>
      </c>
      <c r="C532" s="866"/>
      <c r="D532" s="866"/>
      <c r="E532" s="866"/>
      <c r="F532" s="866"/>
      <c r="G532" s="59"/>
      <c r="H532" s="59"/>
      <c r="I532" s="59"/>
      <c r="K532" s="969" t="s">
        <v>2673</v>
      </c>
      <c r="L532" s="969"/>
      <c r="M532" s="866"/>
      <c r="N532" s="866"/>
      <c r="O532" s="866"/>
      <c r="P532" s="59"/>
      <c r="Q532" s="265"/>
    </row>
    <row r="533" spans="2:17">
      <c r="B533" s="970" t="s">
        <v>1942</v>
      </c>
      <c r="C533" s="866"/>
      <c r="D533" s="866"/>
      <c r="E533" s="866"/>
      <c r="F533" s="866"/>
      <c r="G533" s="59"/>
      <c r="H533" s="59"/>
      <c r="I533" s="59"/>
      <c r="K533" s="969" t="s">
        <v>2674</v>
      </c>
      <c r="L533" s="969"/>
      <c r="M533" s="866"/>
      <c r="N533" s="866"/>
      <c r="O533" s="866"/>
      <c r="P533" s="59"/>
      <c r="Q533" s="265"/>
    </row>
    <row r="534" spans="2:17">
      <c r="B534" s="970" t="s">
        <v>1943</v>
      </c>
      <c r="C534" s="866"/>
      <c r="D534" s="866"/>
      <c r="E534" s="866"/>
      <c r="F534" s="866"/>
      <c r="G534" s="59"/>
      <c r="H534" s="59"/>
      <c r="I534" s="59"/>
      <c r="K534" s="969" t="s">
        <v>2675</v>
      </c>
      <c r="L534" s="969"/>
      <c r="M534" s="866"/>
      <c r="N534" s="866"/>
      <c r="O534" s="866"/>
      <c r="P534" s="59"/>
      <c r="Q534" s="265"/>
    </row>
    <row r="535" spans="2:17">
      <c r="B535" s="970" t="s">
        <v>1944</v>
      </c>
      <c r="C535" s="866"/>
      <c r="D535" s="866"/>
      <c r="E535" s="866"/>
      <c r="F535" s="866"/>
      <c r="G535" s="59"/>
      <c r="H535" s="59"/>
      <c r="I535" s="59"/>
      <c r="K535" s="969" t="s">
        <v>2676</v>
      </c>
      <c r="L535" s="969"/>
      <c r="M535" s="866"/>
      <c r="N535" s="866"/>
      <c r="O535" s="866"/>
      <c r="P535" s="59"/>
      <c r="Q535" s="265"/>
    </row>
    <row r="536" spans="2:17">
      <c r="B536" s="970" t="s">
        <v>1945</v>
      </c>
      <c r="C536" s="866"/>
      <c r="D536" s="866"/>
      <c r="E536" s="866"/>
      <c r="F536" s="866"/>
      <c r="G536" s="59"/>
      <c r="H536" s="59"/>
      <c r="I536" s="59"/>
      <c r="K536" s="969" t="s">
        <v>2677</v>
      </c>
      <c r="L536" s="969"/>
      <c r="M536" s="866"/>
      <c r="N536" s="866"/>
      <c r="O536" s="866"/>
      <c r="P536" s="59"/>
      <c r="Q536" s="265"/>
    </row>
    <row r="537" spans="2:17">
      <c r="B537" s="970" t="s">
        <v>1946</v>
      </c>
      <c r="C537" s="866"/>
      <c r="D537" s="866"/>
      <c r="E537" s="866"/>
      <c r="F537" s="866"/>
      <c r="G537" s="59"/>
      <c r="H537" s="59"/>
      <c r="I537" s="59"/>
      <c r="K537" s="969" t="s">
        <v>2678</v>
      </c>
      <c r="L537" s="969"/>
      <c r="M537" s="866"/>
      <c r="N537" s="866"/>
      <c r="O537" s="866"/>
      <c r="P537" s="59"/>
      <c r="Q537" s="265"/>
    </row>
    <row r="538" spans="2:17">
      <c r="B538" s="970" t="s">
        <v>1947</v>
      </c>
      <c r="C538" s="866"/>
      <c r="D538" s="866"/>
      <c r="E538" s="866"/>
      <c r="F538" s="866"/>
      <c r="G538" s="59"/>
      <c r="H538" s="59"/>
      <c r="I538" s="59"/>
      <c r="K538" s="969" t="s">
        <v>2679</v>
      </c>
      <c r="L538" s="969"/>
      <c r="M538" s="866"/>
      <c r="N538" s="866"/>
      <c r="O538" s="866"/>
      <c r="P538" s="59"/>
      <c r="Q538" s="265"/>
    </row>
    <row r="539" spans="2:17">
      <c r="B539" s="970" t="s">
        <v>1948</v>
      </c>
      <c r="C539" s="866"/>
      <c r="D539" s="866"/>
      <c r="E539" s="866"/>
      <c r="F539" s="866"/>
      <c r="G539" s="59"/>
      <c r="H539" s="59"/>
      <c r="I539" s="59"/>
      <c r="K539" s="969" t="s">
        <v>2680</v>
      </c>
      <c r="L539" s="969"/>
      <c r="M539" s="866"/>
      <c r="N539" s="866"/>
      <c r="O539" s="866"/>
      <c r="P539" s="59"/>
      <c r="Q539" s="265"/>
    </row>
    <row r="540" spans="2:17">
      <c r="B540" s="970" t="s">
        <v>1949</v>
      </c>
      <c r="C540" s="866"/>
      <c r="D540" s="866"/>
      <c r="E540" s="866"/>
      <c r="F540" s="866"/>
      <c r="G540" s="59"/>
      <c r="H540" s="59"/>
      <c r="I540" s="59"/>
      <c r="K540" s="969" t="s">
        <v>2681</v>
      </c>
      <c r="L540" s="969"/>
      <c r="M540" s="866"/>
      <c r="N540" s="866"/>
      <c r="O540" s="866"/>
      <c r="P540" s="59"/>
      <c r="Q540" s="265"/>
    </row>
    <row r="541" spans="2:17">
      <c r="B541" s="970" t="s">
        <v>1950</v>
      </c>
      <c r="C541" s="866"/>
      <c r="D541" s="866"/>
      <c r="E541" s="866"/>
      <c r="F541" s="866"/>
      <c r="G541" s="59"/>
      <c r="H541" s="59"/>
      <c r="I541" s="59"/>
      <c r="K541" s="969" t="s">
        <v>2682</v>
      </c>
      <c r="L541" s="969"/>
      <c r="M541" s="866"/>
      <c r="N541" s="866"/>
      <c r="O541" s="866"/>
      <c r="P541" s="59"/>
      <c r="Q541" s="265"/>
    </row>
    <row r="542" spans="2:17">
      <c r="B542" s="970" t="s">
        <v>1951</v>
      </c>
      <c r="C542" s="866"/>
      <c r="D542" s="866"/>
      <c r="E542" s="866"/>
      <c r="F542" s="866"/>
      <c r="G542" s="59"/>
      <c r="H542" s="59"/>
      <c r="I542" s="59"/>
      <c r="K542" s="969" t="s">
        <v>2683</v>
      </c>
      <c r="L542" s="969"/>
      <c r="M542" s="866"/>
      <c r="N542" s="866"/>
      <c r="O542" s="866"/>
      <c r="P542" s="59"/>
      <c r="Q542" s="265"/>
    </row>
    <row r="543" spans="2:17">
      <c r="B543" s="970" t="s">
        <v>1952</v>
      </c>
      <c r="C543" s="866"/>
      <c r="D543" s="866"/>
      <c r="E543" s="866"/>
      <c r="F543" s="866"/>
      <c r="G543" s="59"/>
      <c r="H543" s="59"/>
      <c r="I543" s="59"/>
      <c r="K543" s="969" t="s">
        <v>2684</v>
      </c>
      <c r="L543" s="969"/>
      <c r="M543" s="866"/>
      <c r="N543" s="866"/>
      <c r="O543" s="866"/>
      <c r="P543" s="59"/>
      <c r="Q543" s="265"/>
    </row>
    <row r="544" spans="2:17">
      <c r="B544" s="970" t="s">
        <v>1953</v>
      </c>
      <c r="C544" s="866"/>
      <c r="D544" s="866"/>
      <c r="E544" s="866"/>
      <c r="F544" s="866"/>
      <c r="G544" s="59"/>
      <c r="H544" s="59"/>
      <c r="I544" s="59"/>
      <c r="K544" s="969" t="s">
        <v>2685</v>
      </c>
      <c r="L544" s="969"/>
      <c r="M544" s="866"/>
      <c r="N544" s="866"/>
      <c r="O544" s="866"/>
      <c r="P544" s="59"/>
      <c r="Q544" s="265"/>
    </row>
    <row r="545" spans="2:17">
      <c r="B545" s="970" t="s">
        <v>1954</v>
      </c>
      <c r="C545" s="866"/>
      <c r="D545" s="866"/>
      <c r="E545" s="866"/>
      <c r="F545" s="866"/>
      <c r="G545" s="59"/>
      <c r="H545" s="59"/>
      <c r="I545" s="59"/>
      <c r="K545" s="969" t="s">
        <v>2686</v>
      </c>
      <c r="L545" s="969"/>
      <c r="M545" s="866"/>
      <c r="N545" s="866"/>
      <c r="O545" s="866"/>
      <c r="P545" s="59"/>
      <c r="Q545" s="265"/>
    </row>
    <row r="546" spans="2:17">
      <c r="B546" s="970" t="s">
        <v>1955</v>
      </c>
      <c r="C546" s="866"/>
      <c r="D546" s="866"/>
      <c r="E546" s="866"/>
      <c r="F546" s="866"/>
      <c r="G546" s="59"/>
      <c r="H546" s="59"/>
      <c r="I546" s="59"/>
      <c r="K546" s="969" t="s">
        <v>2687</v>
      </c>
      <c r="L546" s="969"/>
      <c r="M546" s="866"/>
      <c r="N546" s="866"/>
      <c r="O546" s="866"/>
      <c r="P546" s="59"/>
      <c r="Q546" s="265"/>
    </row>
    <row r="547" spans="2:17">
      <c r="B547" s="970" t="s">
        <v>1956</v>
      </c>
      <c r="C547" s="866"/>
      <c r="D547" s="866"/>
      <c r="E547" s="866"/>
      <c r="F547" s="866"/>
      <c r="G547" s="59"/>
      <c r="H547" s="59"/>
      <c r="I547" s="59"/>
      <c r="K547" s="969" t="s">
        <v>2688</v>
      </c>
      <c r="L547" s="969"/>
      <c r="M547" s="866"/>
      <c r="N547" s="866"/>
      <c r="O547" s="866"/>
      <c r="P547" s="59"/>
      <c r="Q547" s="265"/>
    </row>
    <row r="548" spans="2:17">
      <c r="B548" s="970" t="s">
        <v>1957</v>
      </c>
      <c r="C548" s="866"/>
      <c r="D548" s="866"/>
      <c r="E548" s="866"/>
      <c r="F548" s="866"/>
      <c r="G548" s="59"/>
      <c r="H548" s="59"/>
      <c r="I548" s="59"/>
      <c r="K548" s="969" t="s">
        <v>2689</v>
      </c>
      <c r="L548" s="969"/>
      <c r="M548" s="866"/>
      <c r="N548" s="866"/>
      <c r="O548" s="866"/>
      <c r="P548" s="59"/>
      <c r="Q548" s="265"/>
    </row>
    <row r="549" spans="2:17">
      <c r="B549" s="970" t="s">
        <v>1958</v>
      </c>
      <c r="C549" s="866"/>
      <c r="D549" s="866"/>
      <c r="E549" s="866"/>
      <c r="F549" s="866"/>
      <c r="G549" s="59"/>
      <c r="H549" s="59"/>
      <c r="I549" s="59"/>
      <c r="K549" s="969" t="s">
        <v>2690</v>
      </c>
      <c r="L549" s="969"/>
      <c r="M549" s="866"/>
      <c r="N549" s="866"/>
      <c r="O549" s="866"/>
      <c r="P549" s="59"/>
      <c r="Q549" s="265"/>
    </row>
    <row r="550" spans="2:17">
      <c r="B550" s="970" t="s">
        <v>1959</v>
      </c>
      <c r="C550" s="866"/>
      <c r="D550" s="866"/>
      <c r="E550" s="866"/>
      <c r="F550" s="866"/>
      <c r="G550" s="59"/>
      <c r="H550" s="59"/>
      <c r="I550" s="59"/>
      <c r="K550" s="969" t="s">
        <v>2691</v>
      </c>
      <c r="L550" s="969"/>
      <c r="M550" s="866"/>
      <c r="N550" s="866"/>
      <c r="O550" s="866"/>
      <c r="P550" s="59"/>
      <c r="Q550" s="265"/>
    </row>
    <row r="551" spans="2:17">
      <c r="B551" s="970" t="s">
        <v>1960</v>
      </c>
      <c r="C551" s="866"/>
      <c r="D551" s="866"/>
      <c r="E551" s="866"/>
      <c r="F551" s="866"/>
      <c r="G551" s="59"/>
      <c r="H551" s="59"/>
      <c r="I551" s="59"/>
      <c r="K551" s="969" t="s">
        <v>2692</v>
      </c>
      <c r="L551" s="969"/>
      <c r="M551" s="866"/>
      <c r="N551" s="866"/>
      <c r="O551" s="866"/>
      <c r="P551" s="59"/>
      <c r="Q551" s="265"/>
    </row>
    <row r="552" spans="2:17">
      <c r="B552" s="970" t="s">
        <v>1961</v>
      </c>
      <c r="C552" s="866"/>
      <c r="D552" s="866"/>
      <c r="E552" s="866"/>
      <c r="F552" s="866"/>
      <c r="G552" s="59"/>
      <c r="H552" s="59"/>
      <c r="I552" s="59"/>
      <c r="K552" s="969" t="s">
        <v>2693</v>
      </c>
      <c r="L552" s="969"/>
      <c r="M552" s="866"/>
      <c r="N552" s="866"/>
      <c r="O552" s="866"/>
      <c r="P552" s="59"/>
      <c r="Q552" s="265"/>
    </row>
    <row r="553" spans="2:17">
      <c r="B553" s="970" t="s">
        <v>1962</v>
      </c>
      <c r="C553" s="866"/>
      <c r="D553" s="866"/>
      <c r="E553" s="866"/>
      <c r="F553" s="866"/>
      <c r="G553" s="59"/>
      <c r="H553" s="59"/>
      <c r="I553" s="59"/>
      <c r="K553" s="969" t="s">
        <v>2694</v>
      </c>
      <c r="L553" s="969"/>
      <c r="M553" s="866"/>
      <c r="N553" s="866"/>
      <c r="O553" s="866"/>
      <c r="P553" s="59"/>
      <c r="Q553" s="265"/>
    </row>
    <row r="554" spans="2:17">
      <c r="B554" s="970" t="s">
        <v>1963</v>
      </c>
      <c r="C554" s="866"/>
      <c r="D554" s="866"/>
      <c r="E554" s="866"/>
      <c r="F554" s="866"/>
      <c r="G554" s="59"/>
      <c r="H554" s="59"/>
      <c r="I554" s="59"/>
      <c r="K554" s="969" t="s">
        <v>2695</v>
      </c>
      <c r="L554" s="969"/>
      <c r="M554" s="866"/>
      <c r="N554" s="866"/>
      <c r="O554" s="866"/>
      <c r="P554" s="59"/>
      <c r="Q554" s="265"/>
    </row>
    <row r="555" spans="2:17">
      <c r="B555" s="970" t="s">
        <v>1964</v>
      </c>
      <c r="C555" s="866"/>
      <c r="D555" s="866"/>
      <c r="E555" s="866"/>
      <c r="F555" s="866"/>
      <c r="G555" s="59"/>
      <c r="H555" s="59"/>
      <c r="I555" s="59"/>
      <c r="K555" s="969" t="s">
        <v>2696</v>
      </c>
      <c r="L555" s="969"/>
      <c r="M555" s="866"/>
      <c r="N555" s="866"/>
      <c r="O555" s="866"/>
      <c r="P555" s="59"/>
      <c r="Q555" s="265"/>
    </row>
    <row r="556" spans="2:17">
      <c r="B556" s="970" t="s">
        <v>1965</v>
      </c>
      <c r="C556" s="866"/>
      <c r="D556" s="866"/>
      <c r="E556" s="866"/>
      <c r="F556" s="866"/>
      <c r="G556" s="59"/>
      <c r="H556" s="59"/>
      <c r="I556" s="59"/>
      <c r="K556" s="969" t="s">
        <v>2697</v>
      </c>
      <c r="L556" s="969"/>
      <c r="M556" s="866"/>
      <c r="N556" s="866"/>
      <c r="O556" s="866"/>
      <c r="P556" s="59"/>
      <c r="Q556" s="265"/>
    </row>
    <row r="557" spans="2:17">
      <c r="B557" s="970" t="s">
        <v>1966</v>
      </c>
      <c r="C557" s="866"/>
      <c r="D557" s="866"/>
      <c r="E557" s="866"/>
      <c r="F557" s="866"/>
      <c r="G557" s="59"/>
      <c r="H557" s="59"/>
      <c r="I557" s="59"/>
      <c r="K557" s="969" t="s">
        <v>2698</v>
      </c>
      <c r="L557" s="969"/>
      <c r="M557" s="866"/>
      <c r="N557" s="866"/>
      <c r="O557" s="866"/>
      <c r="P557" s="59"/>
      <c r="Q557" s="265"/>
    </row>
    <row r="558" spans="2:17">
      <c r="B558" s="970" t="s">
        <v>1967</v>
      </c>
      <c r="C558" s="866"/>
      <c r="D558" s="866"/>
      <c r="E558" s="866"/>
      <c r="F558" s="866"/>
      <c r="G558" s="59"/>
      <c r="H558" s="59"/>
      <c r="I558" s="59"/>
      <c r="K558" s="969" t="s">
        <v>2699</v>
      </c>
      <c r="L558" s="969"/>
      <c r="M558" s="866"/>
      <c r="N558" s="866"/>
      <c r="O558" s="866"/>
      <c r="P558" s="59"/>
      <c r="Q558" s="265"/>
    </row>
    <row r="559" spans="2:17">
      <c r="B559" s="970" t="s">
        <v>1968</v>
      </c>
      <c r="C559" s="866"/>
      <c r="D559" s="866"/>
      <c r="E559" s="866"/>
      <c r="F559" s="866"/>
      <c r="G559" s="59"/>
      <c r="H559" s="59"/>
      <c r="I559" s="59"/>
      <c r="K559" s="969" t="s">
        <v>2700</v>
      </c>
      <c r="L559" s="969"/>
      <c r="M559" s="866"/>
      <c r="N559" s="866"/>
      <c r="O559" s="866"/>
      <c r="P559" s="59"/>
      <c r="Q559" s="265"/>
    </row>
    <row r="560" spans="2:17" ht="18.75">
      <c r="B560" s="970" t="s">
        <v>1969</v>
      </c>
      <c r="C560" s="866"/>
      <c r="D560" s="866"/>
      <c r="E560" s="866"/>
      <c r="F560" s="866"/>
      <c r="G560" s="59"/>
      <c r="H560" s="59"/>
      <c r="I560" s="59"/>
      <c r="K560" s="971" t="s">
        <v>2701</v>
      </c>
      <c r="L560" s="969"/>
      <c r="M560" s="866"/>
      <c r="N560" s="866"/>
      <c r="O560" s="866"/>
      <c r="P560" s="59"/>
      <c r="Q560" s="265"/>
    </row>
    <row r="561" spans="2:17">
      <c r="B561" s="970" t="s">
        <v>1970</v>
      </c>
      <c r="C561" s="866"/>
      <c r="D561" s="866"/>
      <c r="E561" s="866"/>
      <c r="F561" s="866"/>
      <c r="G561" s="59"/>
      <c r="H561" s="59"/>
      <c r="I561" s="59"/>
      <c r="K561" s="969" t="s">
        <v>2702</v>
      </c>
      <c r="L561" s="969"/>
      <c r="M561" s="866"/>
      <c r="N561" s="866"/>
      <c r="O561" s="866"/>
      <c r="P561" s="59"/>
      <c r="Q561" s="265"/>
    </row>
    <row r="562" spans="2:17">
      <c r="B562" s="970" t="s">
        <v>1971</v>
      </c>
      <c r="C562" s="866"/>
      <c r="D562" s="866"/>
      <c r="E562" s="866"/>
      <c r="F562" s="866"/>
      <c r="G562" s="59"/>
      <c r="H562" s="59"/>
      <c r="I562" s="59"/>
      <c r="K562" s="969" t="s">
        <v>2703</v>
      </c>
      <c r="L562" s="969"/>
      <c r="M562" s="866"/>
      <c r="N562" s="866"/>
      <c r="O562" s="866"/>
      <c r="P562" s="59"/>
      <c r="Q562" s="265"/>
    </row>
    <row r="563" spans="2:17">
      <c r="B563" s="970" t="s">
        <v>1972</v>
      </c>
      <c r="C563" s="866"/>
      <c r="D563" s="866"/>
      <c r="E563" s="866"/>
      <c r="F563" s="866"/>
      <c r="G563" s="59"/>
      <c r="H563" s="59"/>
      <c r="I563" s="59"/>
      <c r="K563" s="969" t="s">
        <v>2704</v>
      </c>
      <c r="L563" s="969"/>
      <c r="M563" s="866"/>
      <c r="N563" s="866"/>
      <c r="O563" s="866"/>
      <c r="P563" s="59"/>
      <c r="Q563" s="265"/>
    </row>
    <row r="564" spans="2:17">
      <c r="B564" s="970" t="s">
        <v>1973</v>
      </c>
      <c r="C564" s="866"/>
      <c r="D564" s="866"/>
      <c r="E564" s="866"/>
      <c r="F564" s="866"/>
      <c r="G564" s="59"/>
      <c r="H564" s="59"/>
      <c r="I564" s="59"/>
      <c r="K564" s="969" t="s">
        <v>2705</v>
      </c>
      <c r="L564" s="969"/>
      <c r="M564" s="866"/>
      <c r="N564" s="866"/>
      <c r="O564" s="866"/>
      <c r="P564" s="59"/>
      <c r="Q564" s="265"/>
    </row>
    <row r="565" spans="2:17">
      <c r="B565" s="970" t="s">
        <v>1974</v>
      </c>
      <c r="C565" s="866"/>
      <c r="D565" s="866"/>
      <c r="E565" s="866"/>
      <c r="F565" s="866"/>
      <c r="G565" s="59"/>
      <c r="H565" s="59"/>
      <c r="I565" s="59"/>
      <c r="K565" s="969" t="s">
        <v>2706</v>
      </c>
      <c r="L565" s="969"/>
      <c r="M565" s="866"/>
      <c r="N565" s="866"/>
      <c r="O565" s="866"/>
      <c r="P565" s="59"/>
      <c r="Q565" s="265"/>
    </row>
    <row r="566" spans="2:17">
      <c r="B566" s="970" t="s">
        <v>1975</v>
      </c>
      <c r="C566" s="866"/>
      <c r="D566" s="866"/>
      <c r="E566" s="866"/>
      <c r="F566" s="866"/>
      <c r="G566" s="59"/>
      <c r="H566" s="59"/>
      <c r="I566" s="59"/>
      <c r="K566" s="969" t="s">
        <v>2707</v>
      </c>
      <c r="L566" s="969"/>
      <c r="M566" s="866"/>
      <c r="N566" s="866"/>
      <c r="O566" s="866"/>
      <c r="P566" s="59"/>
      <c r="Q566" s="265"/>
    </row>
    <row r="567" spans="2:17">
      <c r="B567" s="970" t="s">
        <v>1976</v>
      </c>
      <c r="C567" s="866"/>
      <c r="D567" s="866"/>
      <c r="E567" s="866"/>
      <c r="F567" s="866"/>
      <c r="G567" s="59"/>
      <c r="H567" s="59"/>
      <c r="I567" s="59"/>
      <c r="K567" s="969" t="s">
        <v>2494</v>
      </c>
      <c r="L567" s="969"/>
      <c r="M567" s="866"/>
      <c r="N567" s="866"/>
      <c r="O567" s="866"/>
      <c r="P567" s="59"/>
      <c r="Q567" s="265"/>
    </row>
    <row r="568" spans="2:17">
      <c r="B568" s="970" t="s">
        <v>1977</v>
      </c>
      <c r="C568" s="866"/>
      <c r="D568" s="866"/>
      <c r="E568" s="866"/>
      <c r="F568" s="866"/>
      <c r="G568" s="59"/>
      <c r="H568" s="59"/>
      <c r="I568" s="59"/>
      <c r="K568" s="969" t="s">
        <v>2708</v>
      </c>
      <c r="L568" s="969"/>
      <c r="M568" s="866"/>
      <c r="N568" s="866"/>
      <c r="O568" s="866"/>
      <c r="P568" s="59"/>
      <c r="Q568" s="265"/>
    </row>
    <row r="569" spans="2:17">
      <c r="B569" s="970" t="s">
        <v>1978</v>
      </c>
      <c r="C569" s="866"/>
      <c r="D569" s="866"/>
      <c r="E569" s="866"/>
      <c r="F569" s="866"/>
      <c r="G569" s="59"/>
      <c r="H569" s="59"/>
      <c r="I569" s="59"/>
      <c r="K569" s="969" t="s">
        <v>2709</v>
      </c>
      <c r="L569" s="969"/>
      <c r="M569" s="866"/>
      <c r="N569" s="866"/>
      <c r="O569" s="866"/>
      <c r="P569" s="59"/>
      <c r="Q569" s="265"/>
    </row>
    <row r="570" spans="2:17">
      <c r="B570" s="970" t="s">
        <v>1979</v>
      </c>
      <c r="C570" s="866"/>
      <c r="D570" s="866"/>
      <c r="E570" s="866"/>
      <c r="F570" s="866"/>
      <c r="G570" s="59"/>
      <c r="H570" s="59"/>
      <c r="I570" s="59"/>
      <c r="K570" s="969" t="s">
        <v>2710</v>
      </c>
      <c r="L570" s="969"/>
      <c r="M570" s="866"/>
      <c r="N570" s="866"/>
      <c r="O570" s="866"/>
      <c r="P570" s="59"/>
      <c r="Q570" s="265"/>
    </row>
    <row r="571" spans="2:17">
      <c r="B571" s="970" t="s">
        <v>1980</v>
      </c>
      <c r="C571" s="866"/>
      <c r="D571" s="866"/>
      <c r="E571" s="866"/>
      <c r="F571" s="866"/>
      <c r="G571" s="59"/>
      <c r="H571" s="59"/>
      <c r="I571" s="59"/>
      <c r="K571" s="969" t="s">
        <v>2711</v>
      </c>
      <c r="L571" s="969"/>
      <c r="M571" s="866"/>
      <c r="N571" s="866"/>
      <c r="O571" s="866"/>
      <c r="P571" s="59"/>
      <c r="Q571" s="265"/>
    </row>
    <row r="572" spans="2:17">
      <c r="B572" s="970" t="s">
        <v>1981</v>
      </c>
      <c r="C572" s="866"/>
      <c r="D572" s="866"/>
      <c r="E572" s="866"/>
      <c r="F572" s="866"/>
      <c r="G572" s="59"/>
      <c r="H572" s="59"/>
      <c r="I572" s="59"/>
      <c r="K572" s="969" t="s">
        <v>2712</v>
      </c>
      <c r="L572" s="969"/>
      <c r="M572" s="866"/>
      <c r="N572" s="866"/>
      <c r="O572" s="866"/>
      <c r="P572" s="59"/>
      <c r="Q572" s="265"/>
    </row>
    <row r="573" spans="2:17">
      <c r="B573" s="970" t="s">
        <v>1982</v>
      </c>
      <c r="C573" s="866"/>
      <c r="D573" s="866"/>
      <c r="E573" s="866"/>
      <c r="F573" s="866"/>
      <c r="G573" s="59"/>
      <c r="H573" s="59"/>
      <c r="I573" s="59"/>
      <c r="K573" s="969" t="s">
        <v>2713</v>
      </c>
      <c r="L573" s="969"/>
      <c r="M573" s="866"/>
      <c r="N573" s="866"/>
      <c r="O573" s="866"/>
      <c r="P573" s="59"/>
      <c r="Q573" s="265"/>
    </row>
    <row r="574" spans="2:17">
      <c r="B574" s="970" t="s">
        <v>1983</v>
      </c>
      <c r="C574" s="866"/>
      <c r="D574" s="866"/>
      <c r="E574" s="866"/>
      <c r="F574" s="866"/>
      <c r="G574" s="59"/>
      <c r="H574" s="59"/>
      <c r="I574" s="59"/>
      <c r="K574" s="969" t="s">
        <v>2714</v>
      </c>
      <c r="L574" s="969"/>
      <c r="M574" s="866"/>
      <c r="N574" s="866"/>
      <c r="O574" s="866"/>
      <c r="P574" s="59"/>
      <c r="Q574" s="265"/>
    </row>
    <row r="575" spans="2:17">
      <c r="B575" s="970" t="s">
        <v>1984</v>
      </c>
      <c r="C575" s="866"/>
      <c r="D575" s="866"/>
      <c r="E575" s="866"/>
      <c r="F575" s="866"/>
      <c r="G575" s="59"/>
      <c r="H575" s="59"/>
      <c r="I575" s="59"/>
      <c r="K575" s="969" t="s">
        <v>2715</v>
      </c>
      <c r="L575" s="969"/>
      <c r="M575" s="866"/>
      <c r="N575" s="866"/>
      <c r="O575" s="866"/>
      <c r="P575" s="59"/>
      <c r="Q575" s="265"/>
    </row>
    <row r="576" spans="2:17">
      <c r="B576" s="970" t="s">
        <v>1985</v>
      </c>
      <c r="C576" s="866"/>
      <c r="D576" s="866"/>
      <c r="E576" s="866"/>
      <c r="F576" s="866"/>
      <c r="G576" s="59"/>
      <c r="H576" s="59"/>
      <c r="I576" s="59"/>
      <c r="K576" s="969" t="s">
        <v>2716</v>
      </c>
      <c r="L576" s="969"/>
      <c r="M576" s="866"/>
      <c r="N576" s="866"/>
      <c r="O576" s="866"/>
      <c r="P576" s="59"/>
      <c r="Q576" s="265"/>
    </row>
    <row r="577" spans="2:17">
      <c r="B577" s="970" t="s">
        <v>1986</v>
      </c>
      <c r="C577" s="866"/>
      <c r="D577" s="866"/>
      <c r="E577" s="866"/>
      <c r="F577" s="866"/>
      <c r="G577" s="59"/>
      <c r="H577" s="59"/>
      <c r="I577" s="59"/>
      <c r="K577" s="969" t="s">
        <v>2717</v>
      </c>
      <c r="L577" s="969"/>
      <c r="M577" s="866"/>
      <c r="N577" s="866"/>
      <c r="O577" s="866"/>
      <c r="P577" s="59"/>
      <c r="Q577" s="265"/>
    </row>
    <row r="578" spans="2:17">
      <c r="B578" s="970" t="s">
        <v>1987</v>
      </c>
      <c r="C578" s="866"/>
      <c r="D578" s="866"/>
      <c r="E578" s="866"/>
      <c r="F578" s="866"/>
      <c r="G578" s="59"/>
      <c r="H578" s="59"/>
      <c r="I578" s="59"/>
      <c r="K578" s="969" t="s">
        <v>2718</v>
      </c>
      <c r="L578" s="969"/>
      <c r="M578" s="866"/>
      <c r="N578" s="866"/>
      <c r="O578" s="866"/>
      <c r="P578" s="59"/>
      <c r="Q578" s="265"/>
    </row>
    <row r="579" spans="2:17">
      <c r="B579" s="970" t="s">
        <v>1988</v>
      </c>
      <c r="C579" s="866"/>
      <c r="D579" s="866"/>
      <c r="E579" s="866"/>
      <c r="F579" s="866"/>
      <c r="G579" s="59"/>
      <c r="H579" s="59"/>
      <c r="I579" s="59"/>
      <c r="K579" s="969" t="s">
        <v>2719</v>
      </c>
      <c r="L579" s="969"/>
      <c r="M579" s="866"/>
      <c r="N579" s="866"/>
      <c r="O579" s="866"/>
      <c r="P579" s="59"/>
      <c r="Q579" s="265"/>
    </row>
    <row r="580" spans="2:17">
      <c r="B580" s="970" t="s">
        <v>1989</v>
      </c>
      <c r="C580" s="969"/>
      <c r="D580" s="866"/>
      <c r="E580" s="866"/>
      <c r="F580" s="866"/>
      <c r="G580" s="59"/>
      <c r="H580" s="59"/>
      <c r="I580" s="59"/>
      <c r="K580" s="969" t="s">
        <v>2720</v>
      </c>
      <c r="L580" s="969"/>
      <c r="M580" s="866"/>
      <c r="N580" s="866"/>
      <c r="O580" s="866"/>
      <c r="P580" s="59"/>
      <c r="Q580" s="265"/>
    </row>
    <row r="581" spans="2:17">
      <c r="B581" s="970" t="s">
        <v>1990</v>
      </c>
      <c r="C581" s="969"/>
      <c r="D581" s="866"/>
      <c r="E581" s="866"/>
      <c r="F581" s="866"/>
      <c r="G581" s="59"/>
      <c r="H581" s="59"/>
      <c r="I581" s="59"/>
      <c r="K581" s="969" t="s">
        <v>2721</v>
      </c>
      <c r="L581" s="969"/>
      <c r="M581" s="866"/>
      <c r="N581" s="866"/>
      <c r="O581" s="866"/>
      <c r="P581" s="59"/>
      <c r="Q581" s="265"/>
    </row>
    <row r="582" spans="2:17">
      <c r="B582" s="970" t="s">
        <v>1991</v>
      </c>
      <c r="C582" s="969"/>
      <c r="D582" s="866"/>
      <c r="E582" s="866"/>
      <c r="F582" s="866"/>
      <c r="G582" s="59"/>
      <c r="H582" s="59"/>
      <c r="I582" s="59"/>
      <c r="K582" s="969" t="s">
        <v>2722</v>
      </c>
      <c r="L582" s="969"/>
      <c r="M582" s="866"/>
      <c r="N582" s="866"/>
      <c r="O582" s="866"/>
      <c r="P582" s="59"/>
      <c r="Q582" s="265"/>
    </row>
    <row r="583" spans="2:17">
      <c r="B583" s="970" t="s">
        <v>1992</v>
      </c>
      <c r="C583" s="969"/>
      <c r="D583" s="866"/>
      <c r="E583" s="866"/>
      <c r="F583" s="866"/>
      <c r="G583" s="59"/>
      <c r="H583" s="59"/>
      <c r="I583" s="59"/>
      <c r="K583" s="969" t="s">
        <v>2723</v>
      </c>
      <c r="L583" s="969"/>
      <c r="M583" s="866"/>
      <c r="N583" s="866"/>
      <c r="O583" s="866"/>
      <c r="P583" s="59"/>
      <c r="Q583" s="265"/>
    </row>
    <row r="584" spans="2:17">
      <c r="B584" s="970" t="s">
        <v>1993</v>
      </c>
      <c r="C584" s="969"/>
      <c r="D584" s="866"/>
      <c r="E584" s="866"/>
      <c r="F584" s="866"/>
      <c r="G584" s="59"/>
      <c r="H584" s="59"/>
      <c r="I584" s="59"/>
      <c r="K584" s="969" t="s">
        <v>2724</v>
      </c>
      <c r="L584" s="969"/>
      <c r="M584" s="866"/>
      <c r="N584" s="866"/>
      <c r="O584" s="866"/>
      <c r="P584" s="59"/>
      <c r="Q584" s="265"/>
    </row>
    <row r="585" spans="2:17">
      <c r="B585" s="970" t="s">
        <v>1994</v>
      </c>
      <c r="C585" s="969"/>
      <c r="D585" s="866"/>
      <c r="E585" s="866"/>
      <c r="F585" s="866"/>
      <c r="G585" s="59"/>
      <c r="H585" s="59"/>
      <c r="I585" s="59"/>
      <c r="K585" s="969" t="s">
        <v>2725</v>
      </c>
      <c r="L585" s="969"/>
      <c r="M585" s="866"/>
      <c r="N585" s="866"/>
      <c r="O585" s="866"/>
      <c r="P585" s="59"/>
      <c r="Q585" s="265"/>
    </row>
    <row r="586" spans="2:17">
      <c r="B586" s="970" t="s">
        <v>1995</v>
      </c>
      <c r="C586" s="969"/>
      <c r="D586" s="866"/>
      <c r="E586" s="866"/>
      <c r="F586" s="866"/>
      <c r="G586" s="59"/>
      <c r="H586" s="59"/>
      <c r="I586" s="59"/>
      <c r="K586" s="969" t="s">
        <v>2726</v>
      </c>
      <c r="L586" s="969"/>
      <c r="M586" s="866"/>
      <c r="N586" s="866"/>
      <c r="O586" s="866"/>
      <c r="P586" s="59"/>
      <c r="Q586" s="265"/>
    </row>
    <row r="587" spans="2:17">
      <c r="B587" s="970" t="s">
        <v>1996</v>
      </c>
      <c r="C587" s="969"/>
      <c r="D587" s="866"/>
      <c r="E587" s="866"/>
      <c r="F587" s="866"/>
      <c r="G587" s="59"/>
      <c r="H587" s="59"/>
      <c r="I587" s="59"/>
      <c r="K587" s="969" t="s">
        <v>2727</v>
      </c>
      <c r="L587" s="969"/>
      <c r="M587" s="866"/>
      <c r="N587" s="866"/>
      <c r="O587" s="866"/>
      <c r="P587" s="59"/>
      <c r="Q587" s="265"/>
    </row>
    <row r="588" spans="2:17">
      <c r="B588" s="970" t="s">
        <v>1997</v>
      </c>
      <c r="C588" s="969"/>
      <c r="D588" s="866"/>
      <c r="E588" s="866"/>
      <c r="F588" s="866"/>
      <c r="G588" s="59"/>
      <c r="H588" s="59"/>
      <c r="I588" s="59"/>
      <c r="K588" s="969" t="s">
        <v>2728</v>
      </c>
      <c r="L588" s="969"/>
      <c r="M588" s="866"/>
      <c r="N588" s="866"/>
      <c r="O588" s="866"/>
      <c r="P588" s="59"/>
      <c r="Q588" s="265"/>
    </row>
    <row r="589" spans="2:17">
      <c r="B589" s="970" t="s">
        <v>1998</v>
      </c>
      <c r="C589" s="969"/>
      <c r="D589" s="866"/>
      <c r="E589" s="866"/>
      <c r="F589" s="866"/>
      <c r="G589" s="59"/>
      <c r="H589" s="59"/>
      <c r="I589" s="59"/>
      <c r="K589" s="969" t="s">
        <v>2729</v>
      </c>
      <c r="L589" s="969"/>
      <c r="M589" s="866"/>
      <c r="N589" s="866"/>
      <c r="O589" s="866"/>
      <c r="P589" s="59"/>
      <c r="Q589" s="265"/>
    </row>
    <row r="590" spans="2:17">
      <c r="B590" s="970" t="s">
        <v>1999</v>
      </c>
      <c r="C590" s="969"/>
      <c r="D590" s="866"/>
      <c r="E590" s="866"/>
      <c r="F590" s="866"/>
      <c r="G590" s="59"/>
      <c r="H590" s="59"/>
      <c r="I590" s="59"/>
      <c r="K590" s="969" t="s">
        <v>2730</v>
      </c>
      <c r="L590" s="969"/>
      <c r="M590" s="866"/>
      <c r="N590" s="866"/>
      <c r="O590" s="866"/>
      <c r="P590" s="59"/>
      <c r="Q590" s="265"/>
    </row>
    <row r="591" spans="2:17">
      <c r="B591" s="970" t="s">
        <v>2000</v>
      </c>
      <c r="C591" s="969"/>
      <c r="D591" s="866"/>
      <c r="E591" s="866"/>
      <c r="F591" s="866"/>
      <c r="G591" s="59"/>
      <c r="H591" s="59"/>
      <c r="I591" s="59"/>
      <c r="K591" s="969" t="s">
        <v>2731</v>
      </c>
      <c r="L591" s="969"/>
      <c r="M591" s="866"/>
      <c r="N591" s="866"/>
      <c r="O591" s="866"/>
      <c r="P591" s="59"/>
      <c r="Q591" s="265"/>
    </row>
    <row r="592" spans="2:17">
      <c r="B592" s="970" t="s">
        <v>2001</v>
      </c>
      <c r="C592" s="969"/>
      <c r="D592" s="866"/>
      <c r="E592" s="866"/>
      <c r="F592" s="866"/>
      <c r="G592" s="59"/>
      <c r="H592" s="59"/>
      <c r="I592" s="59"/>
      <c r="K592" s="969" t="s">
        <v>2732</v>
      </c>
      <c r="L592" s="969"/>
      <c r="M592" s="866"/>
      <c r="N592" s="866"/>
      <c r="O592" s="866"/>
      <c r="P592" s="59"/>
      <c r="Q592" s="265"/>
    </row>
    <row r="593" spans="2:17">
      <c r="B593" s="970" t="s">
        <v>2002</v>
      </c>
      <c r="C593" s="969"/>
      <c r="D593" s="866"/>
      <c r="E593" s="866"/>
      <c r="F593" s="866"/>
      <c r="G593" s="59"/>
      <c r="H593" s="59"/>
      <c r="I593" s="59"/>
      <c r="K593" s="969" t="s">
        <v>2733</v>
      </c>
      <c r="L593" s="969"/>
      <c r="M593" s="866"/>
      <c r="N593" s="866"/>
      <c r="O593" s="866"/>
      <c r="P593" s="59"/>
      <c r="Q593" s="265"/>
    </row>
    <row r="594" spans="2:17">
      <c r="B594" s="970" t="s">
        <v>2003</v>
      </c>
      <c r="C594" s="969"/>
      <c r="D594" s="866"/>
      <c r="E594" s="866"/>
      <c r="F594" s="866"/>
      <c r="G594" s="59"/>
      <c r="H594" s="59"/>
      <c r="I594" s="59"/>
      <c r="K594" s="969" t="s">
        <v>2734</v>
      </c>
      <c r="L594" s="969"/>
      <c r="M594" s="866"/>
      <c r="N594" s="866"/>
      <c r="O594" s="866"/>
      <c r="P594" s="59"/>
      <c r="Q594" s="265"/>
    </row>
    <row r="595" spans="2:17">
      <c r="B595" s="970" t="s">
        <v>2004</v>
      </c>
      <c r="C595" s="969"/>
      <c r="D595" s="866"/>
      <c r="E595" s="866"/>
      <c r="F595" s="866"/>
      <c r="G595" s="59"/>
      <c r="H595" s="59"/>
      <c r="I595" s="59"/>
      <c r="K595" s="969" t="s">
        <v>2735</v>
      </c>
      <c r="L595" s="969"/>
      <c r="M595" s="866"/>
      <c r="N595" s="866"/>
      <c r="O595" s="866"/>
      <c r="P595" s="59"/>
      <c r="Q595" s="265"/>
    </row>
    <row r="596" spans="2:17">
      <c r="B596" s="970" t="s">
        <v>2005</v>
      </c>
      <c r="C596" s="969"/>
      <c r="D596" s="866"/>
      <c r="E596" s="866"/>
      <c r="F596" s="866"/>
      <c r="G596" s="59"/>
      <c r="H596" s="59"/>
      <c r="I596" s="59"/>
      <c r="K596" s="969" t="s">
        <v>2736</v>
      </c>
      <c r="L596" s="969"/>
      <c r="M596" s="866"/>
      <c r="N596" s="866"/>
      <c r="O596" s="866"/>
      <c r="P596" s="59"/>
      <c r="Q596" s="265"/>
    </row>
    <row r="597" spans="2:17">
      <c r="B597" s="970" t="s">
        <v>2006</v>
      </c>
      <c r="C597" s="969"/>
      <c r="D597" s="866"/>
      <c r="E597" s="866"/>
      <c r="F597" s="866"/>
      <c r="G597" s="59"/>
      <c r="H597" s="59"/>
      <c r="I597" s="59"/>
      <c r="K597" s="969" t="s">
        <v>2737</v>
      </c>
      <c r="L597" s="969"/>
      <c r="M597" s="866"/>
      <c r="N597" s="866"/>
      <c r="O597" s="866"/>
      <c r="P597" s="59"/>
      <c r="Q597" s="265"/>
    </row>
    <row r="598" spans="2:17">
      <c r="B598" s="970" t="s">
        <v>2007</v>
      </c>
      <c r="C598" s="969"/>
      <c r="D598" s="866"/>
      <c r="E598" s="866"/>
      <c r="F598" s="866"/>
      <c r="G598" s="59"/>
      <c r="H598" s="59"/>
      <c r="I598" s="59"/>
      <c r="K598" s="969" t="s">
        <v>2738</v>
      </c>
      <c r="L598" s="969"/>
      <c r="M598" s="866"/>
      <c r="N598" s="866"/>
      <c r="O598" s="866"/>
      <c r="P598" s="59"/>
      <c r="Q598" s="265"/>
    </row>
    <row r="599" spans="2:17">
      <c r="B599" s="970" t="s">
        <v>2008</v>
      </c>
      <c r="C599" s="969"/>
      <c r="D599" s="866"/>
      <c r="E599" s="866"/>
      <c r="F599" s="866"/>
      <c r="G599" s="59"/>
      <c r="H599" s="59"/>
      <c r="I599" s="59"/>
      <c r="K599" s="969" t="s">
        <v>2739</v>
      </c>
      <c r="L599" s="969"/>
      <c r="M599" s="866"/>
      <c r="N599" s="866"/>
      <c r="O599" s="866"/>
      <c r="P599" s="59"/>
      <c r="Q599" s="265"/>
    </row>
    <row r="600" spans="2:17">
      <c r="B600" s="970" t="s">
        <v>2009</v>
      </c>
      <c r="C600" s="969"/>
      <c r="D600" s="866"/>
      <c r="E600" s="866"/>
      <c r="F600" s="866"/>
      <c r="G600" s="59"/>
      <c r="H600" s="59"/>
      <c r="I600" s="59"/>
      <c r="K600" s="969" t="s">
        <v>2740</v>
      </c>
      <c r="L600" s="969"/>
      <c r="M600" s="866"/>
      <c r="N600" s="866"/>
      <c r="O600" s="866"/>
      <c r="P600" s="59"/>
      <c r="Q600" s="265"/>
    </row>
    <row r="601" spans="2:17">
      <c r="B601" s="970" t="s">
        <v>2010</v>
      </c>
      <c r="C601" s="969"/>
      <c r="D601" s="866"/>
      <c r="E601" s="866"/>
      <c r="F601" s="866"/>
      <c r="G601" s="59"/>
      <c r="H601" s="59"/>
      <c r="I601" s="59"/>
      <c r="K601" s="969" t="s">
        <v>2741</v>
      </c>
      <c r="L601" s="969"/>
      <c r="M601" s="866"/>
      <c r="N601" s="866"/>
      <c r="O601" s="866"/>
      <c r="P601" s="59"/>
      <c r="Q601" s="265"/>
    </row>
    <row r="602" spans="2:17">
      <c r="B602" s="970" t="s">
        <v>2011</v>
      </c>
      <c r="C602" s="969"/>
      <c r="D602" s="866"/>
      <c r="E602" s="866"/>
      <c r="F602" s="866"/>
      <c r="G602" s="59"/>
      <c r="H602" s="59"/>
      <c r="I602" s="59"/>
      <c r="K602" s="969" t="s">
        <v>2742</v>
      </c>
      <c r="L602" s="969"/>
      <c r="M602" s="866"/>
      <c r="N602" s="866"/>
      <c r="O602" s="866"/>
      <c r="P602" s="59"/>
      <c r="Q602" s="265"/>
    </row>
    <row r="603" spans="2:17">
      <c r="B603" s="970" t="s">
        <v>2012</v>
      </c>
      <c r="C603" s="969"/>
      <c r="D603" s="866"/>
      <c r="E603" s="866"/>
      <c r="F603" s="866"/>
      <c r="G603" s="59"/>
      <c r="H603" s="59"/>
      <c r="I603" s="59"/>
      <c r="K603" s="969" t="s">
        <v>2743</v>
      </c>
      <c r="L603" s="969"/>
      <c r="M603" s="866"/>
      <c r="N603" s="866"/>
      <c r="O603" s="866"/>
      <c r="P603" s="59"/>
      <c r="Q603" s="265"/>
    </row>
    <row r="604" spans="2:17">
      <c r="B604" s="970" t="s">
        <v>2013</v>
      </c>
      <c r="C604" s="969"/>
      <c r="D604" s="866"/>
      <c r="E604" s="866"/>
      <c r="F604" s="866"/>
      <c r="G604" s="59"/>
      <c r="H604" s="59"/>
      <c r="I604" s="59"/>
      <c r="K604" s="969" t="s">
        <v>2744</v>
      </c>
      <c r="L604" s="969"/>
      <c r="M604" s="866"/>
      <c r="N604" s="866"/>
      <c r="O604" s="866"/>
      <c r="P604" s="59"/>
      <c r="Q604" s="265"/>
    </row>
    <row r="605" spans="2:17">
      <c r="B605" s="970" t="s">
        <v>2014</v>
      </c>
      <c r="C605" s="969"/>
      <c r="D605" s="866"/>
      <c r="E605" s="866"/>
      <c r="F605" s="866"/>
      <c r="G605" s="59"/>
      <c r="H605" s="59"/>
      <c r="I605" s="59"/>
      <c r="K605" s="969" t="s">
        <v>2745</v>
      </c>
      <c r="L605" s="969"/>
      <c r="M605" s="866"/>
      <c r="N605" s="866"/>
      <c r="O605" s="866"/>
      <c r="P605" s="59"/>
      <c r="Q605" s="265"/>
    </row>
    <row r="606" spans="2:17">
      <c r="B606" s="970" t="s">
        <v>2015</v>
      </c>
      <c r="C606" s="969"/>
      <c r="D606" s="866"/>
      <c r="E606" s="866"/>
      <c r="F606" s="866"/>
      <c r="G606" s="59"/>
      <c r="H606" s="59"/>
      <c r="I606" s="59"/>
      <c r="K606" s="969" t="s">
        <v>2746</v>
      </c>
      <c r="L606" s="969"/>
      <c r="M606" s="866"/>
      <c r="N606" s="866"/>
      <c r="O606" s="866"/>
      <c r="P606" s="59"/>
      <c r="Q606" s="265"/>
    </row>
    <row r="607" spans="2:17">
      <c r="B607" s="970" t="s">
        <v>2016</v>
      </c>
      <c r="C607" s="969"/>
      <c r="D607" s="866"/>
      <c r="E607" s="866"/>
      <c r="F607" s="866"/>
      <c r="G607" s="59"/>
      <c r="H607" s="59"/>
      <c r="I607" s="59"/>
      <c r="K607" s="969" t="s">
        <v>2747</v>
      </c>
      <c r="L607" s="969"/>
      <c r="M607" s="866"/>
      <c r="N607" s="866"/>
      <c r="O607" s="866"/>
      <c r="P607" s="59"/>
      <c r="Q607" s="265"/>
    </row>
    <row r="608" spans="2:17">
      <c r="B608" s="970" t="s">
        <v>2017</v>
      </c>
      <c r="C608" s="969"/>
      <c r="D608" s="866"/>
      <c r="E608" s="866"/>
      <c r="F608" s="866"/>
      <c r="G608" s="59"/>
      <c r="H608" s="59"/>
      <c r="I608" s="59"/>
      <c r="K608" s="969" t="s">
        <v>2748</v>
      </c>
      <c r="L608" s="969"/>
      <c r="M608" s="866"/>
      <c r="N608" s="866"/>
      <c r="O608" s="866"/>
      <c r="P608" s="59"/>
      <c r="Q608" s="265"/>
    </row>
    <row r="609" spans="2:17">
      <c r="B609" s="970" t="s">
        <v>2018</v>
      </c>
      <c r="C609" s="969"/>
      <c r="D609" s="866"/>
      <c r="E609" s="866"/>
      <c r="F609" s="866"/>
      <c r="G609" s="59"/>
      <c r="H609" s="59"/>
      <c r="I609" s="59"/>
      <c r="K609" s="969" t="s">
        <v>2749</v>
      </c>
      <c r="L609" s="969"/>
      <c r="M609" s="866"/>
      <c r="N609" s="866"/>
      <c r="O609" s="866"/>
      <c r="P609" s="59"/>
      <c r="Q609" s="265"/>
    </row>
    <row r="610" spans="2:17">
      <c r="B610" s="970" t="s">
        <v>2019</v>
      </c>
      <c r="C610" s="969"/>
      <c r="D610" s="866"/>
      <c r="E610" s="866"/>
      <c r="F610" s="866"/>
      <c r="G610" s="59"/>
      <c r="H610" s="59"/>
      <c r="I610" s="59"/>
      <c r="K610" s="969" t="s">
        <v>2750</v>
      </c>
      <c r="L610" s="969"/>
      <c r="M610" s="866"/>
      <c r="N610" s="866"/>
      <c r="O610" s="866"/>
      <c r="P610" s="59"/>
      <c r="Q610" s="265"/>
    </row>
    <row r="611" spans="2:17">
      <c r="B611" s="970" t="s">
        <v>2020</v>
      </c>
      <c r="C611" s="969"/>
      <c r="D611" s="866"/>
      <c r="E611" s="866"/>
      <c r="F611" s="866"/>
      <c r="G611" s="59"/>
      <c r="H611" s="59"/>
      <c r="I611" s="59"/>
      <c r="K611" s="969" t="s">
        <v>2751</v>
      </c>
      <c r="L611" s="969"/>
      <c r="M611" s="866"/>
      <c r="N611" s="866"/>
      <c r="O611" s="866"/>
      <c r="P611" s="59"/>
      <c r="Q611" s="265"/>
    </row>
    <row r="612" spans="2:17">
      <c r="B612" s="970" t="s">
        <v>2021</v>
      </c>
      <c r="C612" s="969"/>
      <c r="D612" s="866"/>
      <c r="E612" s="866"/>
      <c r="F612" s="866"/>
      <c r="G612" s="59"/>
      <c r="H612" s="59"/>
      <c r="I612" s="59"/>
      <c r="K612" s="969" t="s">
        <v>2752</v>
      </c>
      <c r="L612" s="969"/>
      <c r="M612" s="866"/>
      <c r="N612" s="866"/>
      <c r="O612" s="866"/>
      <c r="P612" s="59"/>
      <c r="Q612" s="265"/>
    </row>
    <row r="613" spans="2:17">
      <c r="B613" s="970" t="s">
        <v>2022</v>
      </c>
      <c r="C613" s="969"/>
      <c r="D613" s="866"/>
      <c r="E613" s="866"/>
      <c r="F613" s="866"/>
      <c r="G613" s="59"/>
      <c r="H613" s="59"/>
      <c r="I613" s="59"/>
      <c r="K613" s="969" t="s">
        <v>2753</v>
      </c>
      <c r="L613" s="969"/>
      <c r="M613" s="866"/>
      <c r="N613" s="866"/>
      <c r="O613" s="866"/>
      <c r="P613" s="59"/>
      <c r="Q613" s="265"/>
    </row>
    <row r="614" spans="2:17">
      <c r="B614" s="970" t="s">
        <v>2023</v>
      </c>
      <c r="C614" s="969"/>
      <c r="D614" s="866"/>
      <c r="E614" s="866"/>
      <c r="F614" s="866"/>
      <c r="G614" s="59"/>
      <c r="H614" s="59"/>
      <c r="I614" s="59"/>
      <c r="K614" s="969" t="s">
        <v>2754</v>
      </c>
      <c r="L614" s="969"/>
      <c r="M614" s="866"/>
      <c r="N614" s="866"/>
      <c r="O614" s="866"/>
      <c r="P614" s="59"/>
      <c r="Q614" s="265"/>
    </row>
    <row r="615" spans="2:17">
      <c r="B615" s="970" t="s">
        <v>2024</v>
      </c>
      <c r="C615" s="969"/>
      <c r="D615" s="866"/>
      <c r="E615" s="866"/>
      <c r="F615" s="866"/>
      <c r="G615" s="59"/>
      <c r="H615" s="59"/>
      <c r="I615" s="59"/>
      <c r="K615" s="969" t="s">
        <v>2755</v>
      </c>
      <c r="L615" s="969"/>
      <c r="M615" s="866"/>
      <c r="N615" s="866"/>
      <c r="O615" s="866"/>
      <c r="P615" s="59"/>
      <c r="Q615" s="265"/>
    </row>
    <row r="616" spans="2:17">
      <c r="B616" s="970" t="s">
        <v>2025</v>
      </c>
      <c r="C616" s="969"/>
      <c r="D616" s="866"/>
      <c r="E616" s="866"/>
      <c r="F616" s="866"/>
      <c r="G616" s="59"/>
      <c r="H616" s="59"/>
      <c r="I616" s="59"/>
      <c r="K616" s="969" t="s">
        <v>2756</v>
      </c>
      <c r="L616" s="969"/>
      <c r="M616" s="866"/>
      <c r="N616" s="866"/>
      <c r="O616" s="866"/>
      <c r="P616" s="59"/>
      <c r="Q616" s="265"/>
    </row>
    <row r="617" spans="2:17">
      <c r="B617" s="970" t="s">
        <v>2026</v>
      </c>
      <c r="C617" s="969"/>
      <c r="D617" s="866"/>
      <c r="E617" s="866"/>
      <c r="F617" s="866"/>
      <c r="G617" s="59"/>
      <c r="H617" s="59"/>
      <c r="I617" s="59"/>
      <c r="K617" s="969" t="s">
        <v>2757</v>
      </c>
      <c r="L617" s="969"/>
      <c r="M617" s="866"/>
      <c r="N617" s="866"/>
      <c r="O617" s="866"/>
      <c r="P617" s="59"/>
      <c r="Q617" s="265"/>
    </row>
    <row r="618" spans="2:17">
      <c r="B618" s="970" t="s">
        <v>2027</v>
      </c>
      <c r="C618" s="969"/>
      <c r="D618" s="866"/>
      <c r="E618" s="866"/>
      <c r="F618" s="866"/>
      <c r="G618" s="59"/>
      <c r="H618" s="59"/>
      <c r="I618" s="59"/>
      <c r="K618" s="969" t="s">
        <v>2758</v>
      </c>
      <c r="L618" s="969"/>
      <c r="M618" s="866"/>
      <c r="N618" s="866"/>
      <c r="O618" s="866"/>
      <c r="P618" s="59"/>
      <c r="Q618" s="265"/>
    </row>
    <row r="619" spans="2:17">
      <c r="B619" s="970" t="s">
        <v>2028</v>
      </c>
      <c r="C619" s="969"/>
      <c r="D619" s="866"/>
      <c r="E619" s="866"/>
      <c r="F619" s="866"/>
      <c r="G619" s="59"/>
      <c r="H619" s="59"/>
      <c r="I619" s="59"/>
      <c r="K619" s="969" t="s">
        <v>2759</v>
      </c>
      <c r="L619" s="969"/>
      <c r="M619" s="866"/>
      <c r="N619" s="866"/>
      <c r="O619" s="866"/>
      <c r="P619" s="59"/>
      <c r="Q619" s="265"/>
    </row>
    <row r="620" spans="2:17">
      <c r="B620" s="970" t="s">
        <v>2029</v>
      </c>
      <c r="C620" s="969"/>
      <c r="D620" s="866"/>
      <c r="E620" s="866"/>
      <c r="F620" s="866"/>
      <c r="G620" s="59"/>
      <c r="H620" s="59"/>
      <c r="I620" s="59"/>
      <c r="K620" s="969" t="s">
        <v>2760</v>
      </c>
      <c r="L620" s="969"/>
      <c r="M620" s="866"/>
      <c r="N620" s="866"/>
      <c r="O620" s="866"/>
      <c r="P620" s="59"/>
      <c r="Q620" s="265"/>
    </row>
    <row r="621" spans="2:17">
      <c r="B621" s="970" t="s">
        <v>2030</v>
      </c>
      <c r="C621" s="969"/>
      <c r="D621" s="866"/>
      <c r="E621" s="866"/>
      <c r="F621" s="866"/>
      <c r="G621" s="59"/>
      <c r="H621" s="59"/>
      <c r="I621" s="59"/>
      <c r="K621" s="969" t="s">
        <v>2761</v>
      </c>
      <c r="L621" s="969"/>
      <c r="M621" s="866"/>
      <c r="N621" s="866"/>
      <c r="O621" s="866"/>
      <c r="P621" s="59"/>
      <c r="Q621" s="265"/>
    </row>
    <row r="622" spans="2:17">
      <c r="B622" s="970" t="s">
        <v>2031</v>
      </c>
      <c r="C622" s="969"/>
      <c r="D622" s="866"/>
      <c r="E622" s="866"/>
      <c r="F622" s="866"/>
      <c r="G622" s="59"/>
      <c r="H622" s="59"/>
      <c r="I622" s="59"/>
      <c r="K622" s="969" t="s">
        <v>2762</v>
      </c>
      <c r="L622" s="969"/>
      <c r="M622" s="866"/>
      <c r="N622" s="866"/>
      <c r="O622" s="866"/>
      <c r="P622" s="59"/>
      <c r="Q622" s="265"/>
    </row>
    <row r="623" spans="2:17" ht="18.75">
      <c r="B623" s="970" t="s">
        <v>2032</v>
      </c>
      <c r="C623" s="969"/>
      <c r="D623" s="866"/>
      <c r="E623" s="866"/>
      <c r="F623" s="866"/>
      <c r="G623" s="59"/>
      <c r="H623" s="59"/>
      <c r="I623" s="59"/>
      <c r="K623" s="971" t="s">
        <v>2763</v>
      </c>
      <c r="L623" s="969"/>
      <c r="M623" s="866"/>
      <c r="N623" s="866"/>
      <c r="O623" s="866"/>
      <c r="P623" s="59"/>
      <c r="Q623" s="265"/>
    </row>
    <row r="624" spans="2:17">
      <c r="B624" s="970" t="s">
        <v>2033</v>
      </c>
      <c r="C624" s="969"/>
      <c r="D624" s="866"/>
      <c r="E624" s="866"/>
      <c r="F624" s="866"/>
      <c r="G624" s="59"/>
      <c r="H624" s="59"/>
      <c r="I624" s="59"/>
      <c r="K624" s="969" t="s">
        <v>2764</v>
      </c>
      <c r="L624" s="969"/>
      <c r="M624" s="866"/>
      <c r="N624" s="866"/>
      <c r="O624" s="866"/>
      <c r="P624" s="59"/>
      <c r="Q624" s="265"/>
    </row>
    <row r="625" spans="2:17">
      <c r="B625" s="970" t="s">
        <v>2034</v>
      </c>
      <c r="C625" s="969"/>
      <c r="D625" s="866"/>
      <c r="E625" s="866"/>
      <c r="F625" s="866"/>
      <c r="G625" s="59"/>
      <c r="H625" s="59"/>
      <c r="I625" s="59"/>
      <c r="K625" s="969" t="s">
        <v>2765</v>
      </c>
      <c r="L625" s="969"/>
      <c r="M625" s="866"/>
      <c r="N625" s="866"/>
      <c r="O625" s="866"/>
      <c r="P625" s="59"/>
      <c r="Q625" s="265"/>
    </row>
    <row r="626" spans="2:17">
      <c r="B626" s="970" t="s">
        <v>2035</v>
      </c>
      <c r="C626" s="969"/>
      <c r="D626" s="866"/>
      <c r="E626" s="866"/>
      <c r="F626" s="866"/>
      <c r="G626" s="59"/>
      <c r="H626" s="59"/>
      <c r="I626" s="59"/>
      <c r="K626" s="969" t="s">
        <v>2766</v>
      </c>
      <c r="L626" s="969"/>
      <c r="M626" s="866"/>
      <c r="N626" s="866"/>
      <c r="O626" s="866"/>
      <c r="P626" s="59"/>
      <c r="Q626" s="265"/>
    </row>
    <row r="627" spans="2:17">
      <c r="B627" s="970" t="s">
        <v>2036</v>
      </c>
      <c r="C627" s="969"/>
      <c r="D627" s="866"/>
      <c r="E627" s="866"/>
      <c r="F627" s="866"/>
      <c r="G627" s="59"/>
      <c r="H627" s="59"/>
      <c r="I627" s="59"/>
      <c r="K627" s="969" t="s">
        <v>2767</v>
      </c>
      <c r="L627" s="969"/>
      <c r="M627" s="866"/>
      <c r="N627" s="866"/>
      <c r="O627" s="866"/>
      <c r="P627" s="59"/>
      <c r="Q627" s="265"/>
    </row>
    <row r="628" spans="2:17" ht="18.75">
      <c r="B628" s="968" t="s">
        <v>2037</v>
      </c>
      <c r="C628" s="969"/>
      <c r="D628" s="866"/>
      <c r="E628" s="866"/>
      <c r="F628" s="866"/>
      <c r="G628" s="59"/>
      <c r="H628" s="59"/>
      <c r="I628" s="59"/>
      <c r="K628" s="969" t="s">
        <v>2768</v>
      </c>
      <c r="L628" s="969"/>
      <c r="M628" s="866"/>
      <c r="N628" s="866"/>
      <c r="O628" s="866"/>
      <c r="P628" s="59"/>
      <c r="Q628" s="265"/>
    </row>
    <row r="629" spans="2:17">
      <c r="B629" s="970" t="s">
        <v>2038</v>
      </c>
      <c r="C629" s="969"/>
      <c r="D629" s="866"/>
      <c r="E629" s="866"/>
      <c r="F629" s="866"/>
      <c r="G629" s="59"/>
      <c r="H629" s="59"/>
      <c r="I629" s="59"/>
      <c r="K629" s="969" t="s">
        <v>2769</v>
      </c>
      <c r="L629" s="969"/>
      <c r="M629" s="866"/>
      <c r="N629" s="866"/>
      <c r="O629" s="866"/>
      <c r="P629" s="59"/>
      <c r="Q629" s="265"/>
    </row>
    <row r="630" spans="2:17">
      <c r="B630" s="970" t="s">
        <v>2039</v>
      </c>
      <c r="C630" s="969"/>
      <c r="D630" s="866"/>
      <c r="E630" s="866"/>
      <c r="F630" s="866"/>
      <c r="G630" s="59"/>
      <c r="H630" s="59"/>
      <c r="I630" s="59"/>
      <c r="K630" s="969" t="s">
        <v>2770</v>
      </c>
      <c r="L630" s="969"/>
      <c r="M630" s="866"/>
      <c r="N630" s="866"/>
      <c r="O630" s="866"/>
      <c r="P630" s="59"/>
      <c r="Q630" s="265"/>
    </row>
    <row r="631" spans="2:17">
      <c r="B631" s="970" t="s">
        <v>2040</v>
      </c>
      <c r="C631" s="969"/>
      <c r="D631" s="866"/>
      <c r="E631" s="866"/>
      <c r="F631" s="866"/>
      <c r="G631" s="59"/>
      <c r="H631" s="59"/>
      <c r="I631" s="59"/>
      <c r="K631" s="969" t="s">
        <v>2771</v>
      </c>
      <c r="L631" s="969"/>
      <c r="M631" s="866"/>
      <c r="N631" s="866"/>
      <c r="O631" s="866"/>
      <c r="P631" s="59"/>
      <c r="Q631" s="265"/>
    </row>
    <row r="632" spans="2:17">
      <c r="B632" s="970" t="s">
        <v>2041</v>
      </c>
      <c r="C632" s="969"/>
      <c r="D632" s="866"/>
      <c r="E632" s="866"/>
      <c r="F632" s="866"/>
      <c r="G632" s="59"/>
      <c r="H632" s="59"/>
      <c r="I632" s="59"/>
      <c r="K632" s="969" t="s">
        <v>2772</v>
      </c>
      <c r="L632" s="969"/>
      <c r="M632" s="866"/>
      <c r="N632" s="866"/>
      <c r="O632" s="866"/>
      <c r="P632" s="59"/>
      <c r="Q632" s="265"/>
    </row>
    <row r="633" spans="2:17">
      <c r="B633" s="970" t="s">
        <v>2042</v>
      </c>
      <c r="C633" s="969"/>
      <c r="D633" s="866"/>
      <c r="E633" s="866"/>
      <c r="F633" s="866"/>
      <c r="G633" s="59"/>
      <c r="H633" s="59"/>
      <c r="I633" s="59"/>
      <c r="K633" s="969" t="s">
        <v>2773</v>
      </c>
      <c r="L633" s="969"/>
      <c r="M633" s="866"/>
      <c r="N633" s="866"/>
      <c r="O633" s="866"/>
      <c r="P633" s="59"/>
      <c r="Q633" s="265"/>
    </row>
    <row r="634" spans="2:17">
      <c r="B634" s="970" t="s">
        <v>2043</v>
      </c>
      <c r="C634" s="969"/>
      <c r="D634" s="866"/>
      <c r="E634" s="866"/>
      <c r="F634" s="866"/>
      <c r="G634" s="59"/>
      <c r="H634" s="59"/>
      <c r="I634" s="59"/>
      <c r="K634" s="969" t="s">
        <v>2774</v>
      </c>
      <c r="L634" s="969"/>
      <c r="M634" s="866"/>
      <c r="N634" s="866"/>
      <c r="O634" s="866"/>
      <c r="P634" s="59"/>
      <c r="Q634" s="265"/>
    </row>
    <row r="635" spans="2:17">
      <c r="B635" s="970" t="s">
        <v>2044</v>
      </c>
      <c r="C635" s="969"/>
      <c r="D635" s="866"/>
      <c r="E635" s="866"/>
      <c r="F635" s="866"/>
      <c r="G635" s="59"/>
      <c r="H635" s="59"/>
      <c r="I635" s="59"/>
      <c r="K635" s="969" t="s">
        <v>2775</v>
      </c>
      <c r="L635" s="969"/>
      <c r="M635" s="866"/>
      <c r="N635" s="866"/>
      <c r="O635" s="866"/>
      <c r="P635" s="59"/>
      <c r="Q635" s="265"/>
    </row>
    <row r="636" spans="2:17">
      <c r="B636" s="970" t="s">
        <v>2045</v>
      </c>
      <c r="C636" s="969"/>
      <c r="D636" s="866"/>
      <c r="E636" s="866"/>
      <c r="F636" s="866"/>
      <c r="G636" s="59"/>
      <c r="H636" s="59"/>
      <c r="I636" s="59"/>
      <c r="K636" s="969" t="s">
        <v>2776</v>
      </c>
      <c r="L636" s="969"/>
      <c r="M636" s="866"/>
      <c r="N636" s="866"/>
      <c r="O636" s="866"/>
      <c r="P636" s="59"/>
      <c r="Q636" s="265"/>
    </row>
    <row r="637" spans="2:17">
      <c r="B637" s="970" t="s">
        <v>2046</v>
      </c>
      <c r="C637" s="969"/>
      <c r="D637" s="866"/>
      <c r="E637" s="866"/>
      <c r="F637" s="866"/>
      <c r="G637" s="59"/>
      <c r="H637" s="59"/>
      <c r="I637" s="59"/>
      <c r="K637" s="969" t="s">
        <v>2777</v>
      </c>
      <c r="L637" s="969"/>
      <c r="M637" s="866"/>
      <c r="N637" s="866"/>
      <c r="O637" s="866"/>
      <c r="P637" s="59"/>
      <c r="Q637" s="265"/>
    </row>
    <row r="638" spans="2:17">
      <c r="B638" s="970" t="s">
        <v>2047</v>
      </c>
      <c r="C638" s="969"/>
      <c r="D638" s="866"/>
      <c r="E638" s="866"/>
      <c r="F638" s="866"/>
      <c r="G638" s="59"/>
      <c r="H638" s="59"/>
      <c r="I638" s="59"/>
      <c r="K638" s="969" t="s">
        <v>2778</v>
      </c>
      <c r="L638" s="969"/>
      <c r="M638" s="866"/>
      <c r="N638" s="866"/>
      <c r="O638" s="866"/>
      <c r="P638" s="59"/>
      <c r="Q638" s="265"/>
    </row>
    <row r="639" spans="2:17">
      <c r="B639" s="970" t="s">
        <v>2048</v>
      </c>
      <c r="C639" s="969"/>
      <c r="D639" s="866"/>
      <c r="E639" s="866"/>
      <c r="F639" s="866"/>
      <c r="G639" s="59"/>
      <c r="H639" s="59"/>
      <c r="I639" s="59"/>
      <c r="K639" s="969" t="s">
        <v>2779</v>
      </c>
      <c r="L639" s="969"/>
      <c r="M639" s="866"/>
      <c r="N639" s="866"/>
      <c r="O639" s="866"/>
      <c r="P639" s="59"/>
      <c r="Q639" s="265"/>
    </row>
    <row r="640" spans="2:17">
      <c r="B640" s="970" t="s">
        <v>2049</v>
      </c>
      <c r="C640" s="969"/>
      <c r="D640" s="866"/>
      <c r="E640" s="866"/>
      <c r="F640" s="866"/>
      <c r="G640" s="59"/>
      <c r="H640" s="59"/>
      <c r="I640" s="59"/>
      <c r="K640" s="969" t="s">
        <v>2780</v>
      </c>
      <c r="L640" s="969"/>
      <c r="M640" s="866"/>
      <c r="N640" s="866"/>
      <c r="O640" s="866"/>
      <c r="P640" s="59"/>
      <c r="Q640" s="265"/>
    </row>
    <row r="641" spans="2:17">
      <c r="B641" s="970" t="s">
        <v>2050</v>
      </c>
      <c r="C641" s="969"/>
      <c r="D641" s="866"/>
      <c r="E641" s="866"/>
      <c r="F641" s="866"/>
      <c r="G641" s="59"/>
      <c r="H641" s="59"/>
      <c r="I641" s="59"/>
      <c r="K641" s="969" t="s">
        <v>2781</v>
      </c>
      <c r="L641" s="969"/>
      <c r="M641" s="866"/>
      <c r="N641" s="866"/>
      <c r="O641" s="866"/>
      <c r="P641" s="59"/>
      <c r="Q641" s="265"/>
    </row>
    <row r="642" spans="2:17">
      <c r="B642" s="970" t="s">
        <v>2051</v>
      </c>
      <c r="C642" s="969"/>
      <c r="D642" s="866"/>
      <c r="E642" s="866"/>
      <c r="F642" s="866"/>
      <c r="G642" s="59"/>
      <c r="H642" s="59"/>
      <c r="I642" s="59"/>
      <c r="K642" s="969" t="s">
        <v>2782</v>
      </c>
      <c r="L642" s="969"/>
      <c r="M642" s="866"/>
      <c r="N642" s="866"/>
      <c r="O642" s="866"/>
      <c r="P642" s="59"/>
      <c r="Q642" s="265"/>
    </row>
    <row r="643" spans="2:17">
      <c r="B643" s="970" t="s">
        <v>2052</v>
      </c>
      <c r="C643" s="969"/>
      <c r="D643" s="866"/>
      <c r="E643" s="866"/>
      <c r="F643" s="866"/>
      <c r="G643" s="59"/>
      <c r="H643" s="59"/>
      <c r="I643" s="59"/>
      <c r="K643" s="969" t="s">
        <v>2783</v>
      </c>
      <c r="L643" s="969"/>
      <c r="M643" s="866"/>
      <c r="N643" s="866"/>
      <c r="O643" s="866"/>
      <c r="P643" s="59"/>
      <c r="Q643" s="265"/>
    </row>
    <row r="644" spans="2:17">
      <c r="B644" s="970" t="s">
        <v>2053</v>
      </c>
      <c r="C644" s="969"/>
      <c r="D644" s="866"/>
      <c r="E644" s="866"/>
      <c r="F644" s="866"/>
      <c r="G644" s="59"/>
      <c r="H644" s="59"/>
      <c r="I644" s="59"/>
      <c r="K644" s="969" t="s">
        <v>2784</v>
      </c>
      <c r="L644" s="969"/>
      <c r="M644" s="866"/>
      <c r="N644" s="866"/>
      <c r="O644" s="866"/>
      <c r="P644" s="59"/>
      <c r="Q644" s="265"/>
    </row>
    <row r="645" spans="2:17">
      <c r="B645" s="970" t="s">
        <v>2054</v>
      </c>
      <c r="C645" s="969"/>
      <c r="D645" s="866"/>
      <c r="E645" s="866"/>
      <c r="F645" s="866"/>
      <c r="G645" s="59"/>
      <c r="H645" s="59"/>
      <c r="I645" s="59"/>
      <c r="K645" s="969" t="s">
        <v>2785</v>
      </c>
      <c r="L645" s="969"/>
      <c r="M645" s="866"/>
      <c r="N645" s="866"/>
      <c r="O645" s="866"/>
      <c r="P645" s="59"/>
      <c r="Q645" s="265"/>
    </row>
    <row r="646" spans="2:17">
      <c r="B646" s="970" t="s">
        <v>2055</v>
      </c>
      <c r="C646" s="969"/>
      <c r="D646" s="866"/>
      <c r="E646" s="866"/>
      <c r="F646" s="866"/>
      <c r="G646" s="59"/>
      <c r="H646" s="59"/>
      <c r="I646" s="59"/>
      <c r="K646" s="969" t="s">
        <v>2786</v>
      </c>
      <c r="L646" s="969"/>
      <c r="M646" s="866"/>
      <c r="N646" s="866"/>
      <c r="O646" s="866"/>
      <c r="P646" s="59"/>
      <c r="Q646" s="265"/>
    </row>
    <row r="647" spans="2:17">
      <c r="B647" s="970" t="s">
        <v>2056</v>
      </c>
      <c r="C647" s="969"/>
      <c r="D647" s="866"/>
      <c r="E647" s="866"/>
      <c r="F647" s="866"/>
      <c r="G647" s="59"/>
      <c r="H647" s="59"/>
      <c r="I647" s="59"/>
      <c r="K647" s="969" t="s">
        <v>2787</v>
      </c>
      <c r="L647" s="969"/>
      <c r="M647" s="866"/>
      <c r="N647" s="866"/>
      <c r="O647" s="866"/>
      <c r="P647" s="59"/>
      <c r="Q647" s="265"/>
    </row>
    <row r="648" spans="2:17">
      <c r="B648" s="970" t="s">
        <v>2057</v>
      </c>
      <c r="C648" s="969"/>
      <c r="D648" s="866"/>
      <c r="E648" s="866"/>
      <c r="F648" s="866"/>
      <c r="G648" s="59"/>
      <c r="H648" s="59"/>
      <c r="I648" s="59"/>
      <c r="K648" s="969" t="s">
        <v>2788</v>
      </c>
      <c r="L648" s="969"/>
      <c r="M648" s="866"/>
      <c r="N648" s="866"/>
      <c r="O648" s="866"/>
      <c r="P648" s="59"/>
      <c r="Q648" s="265"/>
    </row>
    <row r="649" spans="2:17">
      <c r="B649" s="970" t="s">
        <v>2058</v>
      </c>
      <c r="C649" s="969"/>
      <c r="D649" s="866"/>
      <c r="E649" s="866"/>
      <c r="F649" s="866"/>
      <c r="G649" s="59"/>
      <c r="H649" s="59"/>
      <c r="I649" s="59"/>
      <c r="K649" s="969" t="s">
        <v>2789</v>
      </c>
      <c r="L649" s="969"/>
      <c r="M649" s="866"/>
      <c r="N649" s="866"/>
      <c r="O649" s="866"/>
      <c r="P649" s="59"/>
      <c r="Q649" s="265"/>
    </row>
    <row r="650" spans="2:17">
      <c r="B650" s="970" t="s">
        <v>2059</v>
      </c>
      <c r="C650" s="969"/>
      <c r="D650" s="866"/>
      <c r="E650" s="866"/>
      <c r="F650" s="866"/>
      <c r="G650" s="59"/>
      <c r="H650" s="59"/>
      <c r="I650" s="59"/>
      <c r="K650" s="969" t="s">
        <v>2790</v>
      </c>
      <c r="L650" s="969"/>
      <c r="M650" s="866"/>
      <c r="N650" s="866"/>
      <c r="O650" s="866"/>
      <c r="P650" s="59"/>
      <c r="Q650" s="265"/>
    </row>
    <row r="651" spans="2:17" ht="18.75">
      <c r="B651" s="970" t="s">
        <v>2060</v>
      </c>
      <c r="C651" s="969"/>
      <c r="D651" s="866"/>
      <c r="E651" s="866"/>
      <c r="F651" s="866"/>
      <c r="G651" s="59"/>
      <c r="H651" s="59"/>
      <c r="I651" s="59"/>
      <c r="K651" s="971" t="s">
        <v>2791</v>
      </c>
      <c r="L651" s="969"/>
      <c r="M651" s="866"/>
      <c r="N651" s="866"/>
      <c r="O651" s="866"/>
      <c r="P651" s="59"/>
      <c r="Q651" s="265"/>
    </row>
    <row r="652" spans="2:17">
      <c r="B652" s="970" t="s">
        <v>2061</v>
      </c>
      <c r="C652" s="969"/>
      <c r="D652" s="866"/>
      <c r="E652" s="866"/>
      <c r="F652" s="866"/>
      <c r="G652" s="59"/>
      <c r="H652" s="59"/>
      <c r="I652" s="59"/>
      <c r="K652" s="969" t="s">
        <v>2792</v>
      </c>
      <c r="L652" s="969"/>
      <c r="M652" s="866"/>
      <c r="N652" s="866"/>
      <c r="O652" s="866"/>
      <c r="P652" s="59"/>
      <c r="Q652" s="265"/>
    </row>
    <row r="653" spans="2:17">
      <c r="B653" s="970" t="s">
        <v>2062</v>
      </c>
      <c r="C653" s="969"/>
      <c r="D653" s="866"/>
      <c r="E653" s="866"/>
      <c r="F653" s="866"/>
      <c r="G653" s="59"/>
      <c r="H653" s="59"/>
      <c r="I653" s="59"/>
      <c r="K653" s="969" t="s">
        <v>2793</v>
      </c>
      <c r="L653" s="969"/>
      <c r="M653" s="866"/>
      <c r="N653" s="866"/>
      <c r="O653" s="866"/>
      <c r="P653" s="59"/>
      <c r="Q653" s="265"/>
    </row>
    <row r="654" spans="2:17">
      <c r="B654" s="970" t="s">
        <v>2063</v>
      </c>
      <c r="C654" s="969"/>
      <c r="D654" s="866"/>
      <c r="E654" s="866"/>
      <c r="F654" s="866"/>
      <c r="G654" s="59"/>
      <c r="H654" s="59"/>
      <c r="I654" s="59"/>
      <c r="K654" s="969" t="s">
        <v>2794</v>
      </c>
      <c r="L654" s="969"/>
      <c r="M654" s="866"/>
      <c r="N654" s="866"/>
      <c r="O654" s="866"/>
      <c r="P654" s="59"/>
      <c r="Q654" s="265"/>
    </row>
    <row r="655" spans="2:17">
      <c r="B655" s="970" t="s">
        <v>2064</v>
      </c>
      <c r="C655" s="969"/>
      <c r="D655" s="866"/>
      <c r="E655" s="866"/>
      <c r="F655" s="866"/>
      <c r="G655" s="59"/>
      <c r="H655" s="59"/>
      <c r="I655" s="59"/>
      <c r="K655" s="969" t="s">
        <v>2795</v>
      </c>
      <c r="L655" s="969"/>
      <c r="M655" s="866"/>
      <c r="N655" s="866"/>
      <c r="O655" s="866"/>
      <c r="P655" s="59"/>
      <c r="Q655" s="265"/>
    </row>
    <row r="656" spans="2:17">
      <c r="B656" s="970" t="s">
        <v>2065</v>
      </c>
      <c r="C656" s="969"/>
      <c r="D656" s="866"/>
      <c r="E656" s="866"/>
      <c r="F656" s="866"/>
      <c r="G656" s="59"/>
      <c r="H656" s="59"/>
      <c r="I656" s="59"/>
      <c r="K656" s="969" t="s">
        <v>2796</v>
      </c>
      <c r="L656" s="969"/>
      <c r="M656" s="866"/>
      <c r="N656" s="866"/>
      <c r="O656" s="866"/>
      <c r="P656" s="59"/>
      <c r="Q656" s="265"/>
    </row>
    <row r="657" spans="2:17">
      <c r="B657" s="970" t="s">
        <v>2066</v>
      </c>
      <c r="C657" s="969"/>
      <c r="D657" s="866"/>
      <c r="E657" s="866"/>
      <c r="F657" s="866"/>
      <c r="G657" s="59"/>
      <c r="H657" s="59"/>
      <c r="I657" s="59"/>
      <c r="K657" s="969" t="s">
        <v>2797</v>
      </c>
      <c r="L657" s="969"/>
      <c r="M657" s="866"/>
      <c r="N657" s="866"/>
      <c r="O657" s="866"/>
      <c r="P657" s="59"/>
      <c r="Q657" s="265"/>
    </row>
    <row r="658" spans="2:17">
      <c r="B658" s="970" t="s">
        <v>2067</v>
      </c>
      <c r="C658" s="969"/>
      <c r="D658" s="866"/>
      <c r="E658" s="866"/>
      <c r="F658" s="866"/>
      <c r="G658" s="59"/>
      <c r="H658" s="59"/>
      <c r="I658" s="59"/>
      <c r="K658" s="969" t="s">
        <v>2798</v>
      </c>
      <c r="L658" s="969"/>
      <c r="M658" s="866"/>
      <c r="N658" s="866"/>
      <c r="O658" s="866"/>
      <c r="P658" s="59"/>
      <c r="Q658" s="265"/>
    </row>
    <row r="659" spans="2:17">
      <c r="B659" s="970" t="s">
        <v>2068</v>
      </c>
      <c r="C659" s="969"/>
      <c r="D659" s="866"/>
      <c r="E659" s="866"/>
      <c r="F659" s="866"/>
      <c r="G659" s="59"/>
      <c r="H659" s="59"/>
      <c r="I659" s="59"/>
      <c r="K659" s="969" t="s">
        <v>2799</v>
      </c>
      <c r="L659" s="969"/>
      <c r="M659" s="866"/>
      <c r="N659" s="866"/>
      <c r="O659" s="866"/>
      <c r="P659" s="59"/>
      <c r="Q659" s="265"/>
    </row>
    <row r="660" spans="2:17">
      <c r="B660" s="970" t="s">
        <v>2069</v>
      </c>
      <c r="C660" s="969"/>
      <c r="D660" s="866"/>
      <c r="E660" s="866"/>
      <c r="F660" s="866"/>
      <c r="G660" s="59"/>
      <c r="H660" s="59"/>
      <c r="I660" s="59"/>
      <c r="K660" s="969" t="s">
        <v>2800</v>
      </c>
      <c r="L660" s="969"/>
      <c r="M660" s="866"/>
      <c r="N660" s="866"/>
      <c r="O660" s="866"/>
      <c r="P660" s="59"/>
      <c r="Q660" s="265"/>
    </row>
    <row r="661" spans="2:17">
      <c r="B661" s="970" t="s">
        <v>2070</v>
      </c>
      <c r="C661" s="969"/>
      <c r="D661" s="866"/>
      <c r="E661" s="866"/>
      <c r="F661" s="866"/>
      <c r="G661" s="59"/>
      <c r="H661" s="59"/>
      <c r="I661" s="59"/>
      <c r="K661" s="969" t="s">
        <v>2801</v>
      </c>
      <c r="L661" s="969"/>
      <c r="M661" s="866"/>
      <c r="N661" s="866"/>
      <c r="O661" s="866"/>
      <c r="P661" s="59"/>
      <c r="Q661" s="265"/>
    </row>
    <row r="662" spans="2:17">
      <c r="B662" s="970" t="s">
        <v>2071</v>
      </c>
      <c r="C662" s="969"/>
      <c r="D662" s="866"/>
      <c r="E662" s="866"/>
      <c r="F662" s="866"/>
      <c r="G662" s="59"/>
      <c r="H662" s="59"/>
      <c r="I662" s="59"/>
      <c r="K662" s="969" t="s">
        <v>2802</v>
      </c>
      <c r="L662" s="969"/>
      <c r="M662" s="866"/>
      <c r="N662" s="866"/>
      <c r="O662" s="866"/>
      <c r="P662" s="59"/>
      <c r="Q662" s="265"/>
    </row>
    <row r="663" spans="2:17">
      <c r="B663" s="970" t="s">
        <v>2072</v>
      </c>
      <c r="C663" s="969"/>
      <c r="D663" s="866"/>
      <c r="E663" s="866"/>
      <c r="F663" s="866"/>
      <c r="G663" s="59"/>
      <c r="H663" s="59"/>
      <c r="I663" s="59"/>
      <c r="K663" s="969" t="s">
        <v>2803</v>
      </c>
      <c r="L663" s="969"/>
      <c r="M663" s="866"/>
      <c r="N663" s="866"/>
      <c r="O663" s="866"/>
      <c r="P663" s="59"/>
      <c r="Q663" s="265"/>
    </row>
    <row r="664" spans="2:17">
      <c r="B664" s="970" t="s">
        <v>2073</v>
      </c>
      <c r="C664" s="969"/>
      <c r="D664" s="866"/>
      <c r="E664" s="866"/>
      <c r="F664" s="866"/>
      <c r="G664" s="59"/>
      <c r="H664" s="59"/>
      <c r="I664" s="59"/>
      <c r="K664" s="969" t="s">
        <v>2804</v>
      </c>
      <c r="L664" s="969"/>
      <c r="M664" s="866"/>
      <c r="N664" s="866"/>
      <c r="O664" s="866"/>
      <c r="P664" s="59"/>
      <c r="Q664" s="265"/>
    </row>
    <row r="665" spans="2:17">
      <c r="B665" s="970" t="s">
        <v>2074</v>
      </c>
      <c r="C665" s="969"/>
      <c r="D665" s="866"/>
      <c r="E665" s="866"/>
      <c r="F665" s="866"/>
      <c r="G665" s="59"/>
      <c r="H665" s="59"/>
      <c r="I665" s="59"/>
      <c r="K665" s="969" t="s">
        <v>2805</v>
      </c>
      <c r="L665" s="969"/>
      <c r="M665" s="866"/>
      <c r="N665" s="866"/>
      <c r="O665" s="866"/>
      <c r="P665" s="59"/>
      <c r="Q665" s="265"/>
    </row>
    <row r="666" spans="2:17">
      <c r="B666" s="970" t="s">
        <v>2075</v>
      </c>
      <c r="C666" s="969"/>
      <c r="D666" s="866"/>
      <c r="E666" s="866"/>
      <c r="F666" s="866"/>
      <c r="G666" s="59"/>
      <c r="H666" s="59"/>
      <c r="I666" s="59"/>
      <c r="K666" s="969" t="s">
        <v>2806</v>
      </c>
      <c r="L666" s="969"/>
      <c r="M666" s="866"/>
      <c r="N666" s="866"/>
      <c r="O666" s="866"/>
      <c r="P666" s="59"/>
      <c r="Q666" s="265"/>
    </row>
    <row r="667" spans="2:17">
      <c r="B667" s="970" t="s">
        <v>2076</v>
      </c>
      <c r="C667" s="969"/>
      <c r="D667" s="866"/>
      <c r="E667" s="866"/>
      <c r="F667" s="866"/>
      <c r="G667" s="59"/>
      <c r="H667" s="59"/>
      <c r="I667" s="59"/>
      <c r="K667" s="969" t="s">
        <v>2807</v>
      </c>
      <c r="L667" s="969"/>
      <c r="M667" s="866"/>
      <c r="N667" s="866"/>
      <c r="O667" s="866"/>
      <c r="P667" s="59"/>
      <c r="Q667" s="265"/>
    </row>
    <row r="668" spans="2:17">
      <c r="B668" s="970" t="s">
        <v>2077</v>
      </c>
      <c r="C668" s="969"/>
      <c r="D668" s="866"/>
      <c r="E668" s="866"/>
      <c r="F668" s="866"/>
      <c r="G668" s="59"/>
      <c r="H668" s="59"/>
      <c r="I668" s="59"/>
      <c r="K668" s="969" t="s">
        <v>2808</v>
      </c>
      <c r="L668" s="969"/>
      <c r="M668" s="866"/>
      <c r="N668" s="866"/>
      <c r="O668" s="866"/>
      <c r="P668" s="59"/>
      <c r="Q668" s="265"/>
    </row>
    <row r="669" spans="2:17">
      <c r="B669" s="970" t="s">
        <v>2078</v>
      </c>
      <c r="C669" s="969"/>
      <c r="D669" s="866"/>
      <c r="E669" s="866"/>
      <c r="F669" s="866"/>
      <c r="G669" s="59"/>
      <c r="H669" s="59"/>
      <c r="I669" s="59"/>
      <c r="K669" s="969" t="s">
        <v>2809</v>
      </c>
      <c r="L669" s="969"/>
      <c r="M669" s="866"/>
      <c r="N669" s="866"/>
      <c r="O669" s="866"/>
      <c r="P669" s="59"/>
      <c r="Q669" s="265"/>
    </row>
    <row r="670" spans="2:17">
      <c r="B670" s="970" t="s">
        <v>2079</v>
      </c>
      <c r="C670" s="969"/>
      <c r="D670" s="866"/>
      <c r="E670" s="866"/>
      <c r="F670" s="866"/>
      <c r="G670" s="59"/>
      <c r="H670" s="59"/>
      <c r="I670" s="59"/>
      <c r="K670" s="969" t="s">
        <v>2810</v>
      </c>
      <c r="L670" s="969"/>
      <c r="M670" s="866"/>
      <c r="N670" s="866"/>
      <c r="O670" s="866"/>
      <c r="P670" s="59"/>
      <c r="Q670" s="265"/>
    </row>
    <row r="671" spans="2:17">
      <c r="B671" s="970" t="s">
        <v>2080</v>
      </c>
      <c r="C671" s="969"/>
      <c r="D671" s="866"/>
      <c r="E671" s="866"/>
      <c r="F671" s="866"/>
      <c r="G671" s="59"/>
      <c r="H671" s="59"/>
      <c r="I671" s="59"/>
      <c r="K671" s="969" t="s">
        <v>2811</v>
      </c>
      <c r="L671" s="969"/>
      <c r="M671" s="866"/>
      <c r="N671" s="866"/>
      <c r="O671" s="866"/>
      <c r="P671" s="59"/>
      <c r="Q671" s="265"/>
    </row>
    <row r="672" spans="2:17">
      <c r="B672" s="970" t="s">
        <v>2081</v>
      </c>
      <c r="C672" s="969"/>
      <c r="D672" s="866"/>
      <c r="E672" s="866"/>
      <c r="F672" s="866"/>
      <c r="G672" s="59"/>
      <c r="H672" s="59"/>
      <c r="I672" s="59"/>
      <c r="K672" s="969" t="s">
        <v>2812</v>
      </c>
      <c r="L672" s="969"/>
      <c r="M672" s="866"/>
      <c r="N672" s="866"/>
      <c r="O672" s="866"/>
      <c r="P672" s="59"/>
      <c r="Q672" s="265"/>
    </row>
    <row r="673" spans="2:17">
      <c r="B673" s="970" t="s">
        <v>2082</v>
      </c>
      <c r="C673" s="969"/>
      <c r="D673" s="866"/>
      <c r="E673" s="866"/>
      <c r="F673" s="866"/>
      <c r="G673" s="59"/>
      <c r="H673" s="59"/>
      <c r="I673" s="59"/>
      <c r="K673" s="969" t="s">
        <v>2813</v>
      </c>
      <c r="L673" s="969"/>
      <c r="M673" s="866"/>
      <c r="N673" s="866"/>
      <c r="O673" s="866"/>
      <c r="P673" s="59"/>
      <c r="Q673" s="265"/>
    </row>
    <row r="674" spans="2:17">
      <c r="B674" s="970" t="s">
        <v>2083</v>
      </c>
      <c r="C674" s="969"/>
      <c r="D674" s="866"/>
      <c r="E674" s="866"/>
      <c r="F674" s="866"/>
      <c r="G674" s="59"/>
      <c r="H674" s="59"/>
      <c r="I674" s="59"/>
      <c r="K674" s="969" t="s">
        <v>2814</v>
      </c>
      <c r="L674" s="969"/>
      <c r="M674" s="866"/>
      <c r="N674" s="866"/>
      <c r="O674" s="866"/>
      <c r="P674" s="59"/>
      <c r="Q674" s="265"/>
    </row>
    <row r="675" spans="2:17">
      <c r="B675" s="970" t="s">
        <v>2084</v>
      </c>
      <c r="C675" s="969"/>
      <c r="D675" s="866"/>
      <c r="E675" s="866"/>
      <c r="F675" s="866"/>
      <c r="G675" s="59"/>
      <c r="H675" s="59"/>
      <c r="I675" s="59"/>
      <c r="K675" s="969" t="s">
        <v>2815</v>
      </c>
      <c r="L675" s="969"/>
      <c r="M675" s="866"/>
      <c r="N675" s="866"/>
      <c r="O675" s="866"/>
      <c r="P675" s="59"/>
      <c r="Q675" s="265"/>
    </row>
    <row r="676" spans="2:17">
      <c r="B676" s="970" t="s">
        <v>2085</v>
      </c>
      <c r="C676" s="969"/>
      <c r="D676" s="866"/>
      <c r="E676" s="866"/>
      <c r="F676" s="866"/>
      <c r="G676" s="59"/>
      <c r="H676" s="59"/>
      <c r="I676" s="59"/>
      <c r="K676" s="969" t="s">
        <v>2816</v>
      </c>
      <c r="L676" s="969"/>
      <c r="M676" s="866"/>
      <c r="N676" s="866"/>
      <c r="O676" s="866"/>
      <c r="P676" s="59"/>
      <c r="Q676" s="265"/>
    </row>
    <row r="677" spans="2:17">
      <c r="B677" s="970" t="s">
        <v>2086</v>
      </c>
      <c r="C677" s="969"/>
      <c r="D677" s="866"/>
      <c r="E677" s="866"/>
      <c r="F677" s="866"/>
      <c r="G677" s="59"/>
      <c r="H677" s="59"/>
      <c r="I677" s="59"/>
      <c r="K677" s="969" t="s">
        <v>2817</v>
      </c>
      <c r="L677" s="969"/>
      <c r="M677" s="866"/>
      <c r="N677" s="866"/>
      <c r="O677" s="866"/>
      <c r="P677" s="59"/>
      <c r="Q677" s="265"/>
    </row>
    <row r="678" spans="2:17">
      <c r="B678" s="970" t="s">
        <v>2087</v>
      </c>
      <c r="C678" s="969"/>
      <c r="D678" s="866"/>
      <c r="E678" s="866"/>
      <c r="F678" s="866"/>
      <c r="G678" s="59"/>
      <c r="H678" s="59"/>
      <c r="I678" s="59"/>
      <c r="K678" s="969" t="s">
        <v>2818</v>
      </c>
      <c r="L678" s="969"/>
      <c r="M678" s="866"/>
      <c r="N678" s="866"/>
      <c r="O678" s="866"/>
      <c r="P678" s="59"/>
      <c r="Q678" s="265"/>
    </row>
    <row r="679" spans="2:17">
      <c r="B679" s="970" t="s">
        <v>2088</v>
      </c>
      <c r="C679" s="969"/>
      <c r="D679" s="866"/>
      <c r="E679" s="866"/>
      <c r="F679" s="866"/>
      <c r="G679" s="59"/>
      <c r="H679" s="59"/>
      <c r="I679" s="59"/>
      <c r="K679" s="969" t="s">
        <v>2819</v>
      </c>
      <c r="L679" s="969"/>
      <c r="M679" s="866"/>
      <c r="N679" s="866"/>
      <c r="O679" s="866"/>
      <c r="P679" s="59"/>
      <c r="Q679" s="265"/>
    </row>
    <row r="680" spans="2:17">
      <c r="B680" s="970" t="s">
        <v>2089</v>
      </c>
      <c r="C680" s="969"/>
      <c r="D680" s="866"/>
      <c r="E680" s="866"/>
      <c r="F680" s="866"/>
      <c r="G680" s="59"/>
      <c r="H680" s="59"/>
      <c r="I680" s="59"/>
      <c r="K680" s="969" t="s">
        <v>2820</v>
      </c>
      <c r="L680" s="969"/>
      <c r="M680" s="866"/>
      <c r="N680" s="866"/>
      <c r="O680" s="866"/>
      <c r="P680" s="59"/>
      <c r="Q680" s="265"/>
    </row>
    <row r="681" spans="2:17">
      <c r="B681" s="970" t="s">
        <v>2090</v>
      </c>
      <c r="C681" s="969"/>
      <c r="D681" s="866"/>
      <c r="E681" s="866"/>
      <c r="F681" s="866"/>
      <c r="G681" s="59"/>
      <c r="H681" s="59"/>
      <c r="I681" s="59"/>
      <c r="K681" s="969" t="s">
        <v>2821</v>
      </c>
      <c r="L681" s="969"/>
      <c r="M681" s="866"/>
      <c r="N681" s="866"/>
      <c r="O681" s="866"/>
      <c r="P681" s="59"/>
      <c r="Q681" s="265"/>
    </row>
    <row r="682" spans="2:17">
      <c r="B682" s="970" t="s">
        <v>2091</v>
      </c>
      <c r="C682" s="969"/>
      <c r="D682" s="866"/>
      <c r="E682" s="866"/>
      <c r="F682" s="866"/>
      <c r="G682" s="59"/>
      <c r="H682" s="59"/>
      <c r="I682" s="59"/>
      <c r="K682" s="969" t="s">
        <v>2822</v>
      </c>
      <c r="L682" s="969"/>
      <c r="M682" s="866"/>
      <c r="N682" s="866"/>
      <c r="O682" s="866"/>
      <c r="P682" s="59"/>
      <c r="Q682" s="265"/>
    </row>
    <row r="683" spans="2:17">
      <c r="B683" s="970" t="s">
        <v>2092</v>
      </c>
      <c r="C683" s="969"/>
      <c r="D683" s="866"/>
      <c r="E683" s="866"/>
      <c r="F683" s="866"/>
      <c r="G683" s="59"/>
      <c r="H683" s="59"/>
      <c r="I683" s="59"/>
      <c r="K683" s="969" t="s">
        <v>2823</v>
      </c>
      <c r="L683" s="969"/>
      <c r="M683" s="866"/>
      <c r="N683" s="866"/>
      <c r="O683" s="866"/>
      <c r="P683" s="59"/>
      <c r="Q683" s="265"/>
    </row>
    <row r="684" spans="2:17">
      <c r="B684" s="970" t="s">
        <v>2093</v>
      </c>
      <c r="C684" s="969"/>
      <c r="D684" s="866"/>
      <c r="E684" s="866"/>
      <c r="F684" s="866"/>
      <c r="G684" s="59"/>
      <c r="H684" s="59"/>
      <c r="I684" s="59"/>
      <c r="K684" s="969" t="s">
        <v>2824</v>
      </c>
      <c r="L684" s="969"/>
      <c r="M684" s="866"/>
      <c r="N684" s="866"/>
      <c r="O684" s="866"/>
      <c r="P684" s="59"/>
      <c r="Q684" s="265"/>
    </row>
    <row r="685" spans="2:17">
      <c r="B685" s="970" t="s">
        <v>2094</v>
      </c>
      <c r="C685" s="969"/>
      <c r="D685" s="866"/>
      <c r="E685" s="866"/>
      <c r="F685" s="866"/>
      <c r="G685" s="59"/>
      <c r="H685" s="59"/>
      <c r="I685" s="59"/>
      <c r="K685" s="969" t="s">
        <v>2825</v>
      </c>
      <c r="L685" s="969"/>
      <c r="M685" s="866"/>
      <c r="N685" s="866"/>
      <c r="O685" s="866"/>
      <c r="P685" s="59"/>
      <c r="Q685" s="265"/>
    </row>
    <row r="686" spans="2:17">
      <c r="B686" s="970" t="s">
        <v>2095</v>
      </c>
      <c r="C686" s="969"/>
      <c r="D686" s="866"/>
      <c r="E686" s="866"/>
      <c r="F686" s="866"/>
      <c r="G686" s="59"/>
      <c r="H686" s="59"/>
      <c r="I686" s="59"/>
      <c r="K686" s="969" t="s">
        <v>2826</v>
      </c>
      <c r="L686" s="969"/>
      <c r="M686" s="866"/>
      <c r="N686" s="866"/>
      <c r="O686" s="866"/>
      <c r="P686" s="59"/>
      <c r="Q686" s="265"/>
    </row>
    <row r="687" spans="2:17">
      <c r="B687" s="970" t="s">
        <v>2096</v>
      </c>
      <c r="C687" s="969"/>
      <c r="D687" s="866"/>
      <c r="E687" s="866"/>
      <c r="F687" s="866"/>
      <c r="G687" s="59"/>
      <c r="H687" s="59"/>
      <c r="I687" s="59"/>
      <c r="K687" s="969" t="s">
        <v>2827</v>
      </c>
      <c r="L687" s="969"/>
      <c r="M687" s="866"/>
      <c r="N687" s="866"/>
      <c r="O687" s="866"/>
      <c r="P687" s="59"/>
      <c r="Q687" s="265"/>
    </row>
    <row r="688" spans="2:17">
      <c r="B688" s="970" t="s">
        <v>2097</v>
      </c>
      <c r="C688" s="969"/>
      <c r="D688" s="866"/>
      <c r="E688" s="866"/>
      <c r="F688" s="866"/>
      <c r="G688" s="59"/>
      <c r="H688" s="59"/>
      <c r="I688" s="59"/>
      <c r="K688" s="969" t="s">
        <v>2828</v>
      </c>
      <c r="L688" s="969"/>
      <c r="M688" s="866"/>
      <c r="N688" s="866"/>
      <c r="O688" s="866"/>
      <c r="P688" s="59"/>
      <c r="Q688" s="265"/>
    </row>
    <row r="689" spans="2:17">
      <c r="B689" s="970" t="s">
        <v>2098</v>
      </c>
      <c r="C689" s="969"/>
      <c r="D689" s="866"/>
      <c r="E689" s="866"/>
      <c r="F689" s="866"/>
      <c r="G689" s="59"/>
      <c r="H689" s="59"/>
      <c r="I689" s="59"/>
      <c r="K689" s="969" t="s">
        <v>2829</v>
      </c>
      <c r="L689" s="969"/>
      <c r="M689" s="866"/>
      <c r="N689" s="866"/>
      <c r="O689" s="866"/>
      <c r="P689" s="59"/>
      <c r="Q689" s="265"/>
    </row>
    <row r="690" spans="2:17">
      <c r="B690" s="970" t="s">
        <v>2099</v>
      </c>
      <c r="C690" s="969"/>
      <c r="D690" s="866"/>
      <c r="E690" s="866"/>
      <c r="F690" s="866"/>
      <c r="G690" s="59"/>
      <c r="H690" s="59"/>
      <c r="I690" s="59"/>
      <c r="K690" s="969" t="s">
        <v>2830</v>
      </c>
      <c r="L690" s="969"/>
      <c r="M690" s="866"/>
      <c r="N690" s="866"/>
      <c r="O690" s="866"/>
      <c r="P690" s="59"/>
      <c r="Q690" s="265"/>
    </row>
    <row r="691" spans="2:17">
      <c r="B691" s="970" t="s">
        <v>2100</v>
      </c>
      <c r="C691" s="969"/>
      <c r="D691" s="866"/>
      <c r="E691" s="866"/>
      <c r="F691" s="866"/>
      <c r="G691" s="59"/>
      <c r="H691" s="59"/>
      <c r="I691" s="59"/>
      <c r="K691" s="969" t="s">
        <v>2831</v>
      </c>
      <c r="L691" s="969"/>
      <c r="M691" s="866"/>
      <c r="N691" s="866"/>
      <c r="O691" s="866"/>
      <c r="P691" s="59"/>
      <c r="Q691" s="265"/>
    </row>
    <row r="692" spans="2:17">
      <c r="B692" s="970" t="s">
        <v>2101</v>
      </c>
      <c r="C692" s="969"/>
      <c r="D692" s="866"/>
      <c r="E692" s="866"/>
      <c r="F692" s="866"/>
      <c r="G692" s="59"/>
      <c r="H692" s="59"/>
      <c r="I692" s="59"/>
      <c r="K692" s="969" t="s">
        <v>2832</v>
      </c>
      <c r="L692" s="969"/>
      <c r="M692" s="866"/>
      <c r="N692" s="866"/>
      <c r="O692" s="866"/>
      <c r="P692" s="59"/>
      <c r="Q692" s="265"/>
    </row>
    <row r="693" spans="2:17">
      <c r="B693" s="970" t="s">
        <v>2102</v>
      </c>
      <c r="C693" s="969"/>
      <c r="D693" s="866"/>
      <c r="E693" s="866"/>
      <c r="F693" s="866"/>
      <c r="G693" s="59"/>
      <c r="H693" s="59"/>
      <c r="I693" s="59"/>
      <c r="K693" s="969" t="s">
        <v>2833</v>
      </c>
      <c r="L693" s="969"/>
      <c r="M693" s="866"/>
      <c r="N693" s="866"/>
      <c r="O693" s="866"/>
      <c r="P693" s="59"/>
      <c r="Q693" s="265"/>
    </row>
    <row r="694" spans="2:17">
      <c r="B694" s="970" t="s">
        <v>2103</v>
      </c>
      <c r="C694" s="969"/>
      <c r="D694" s="866"/>
      <c r="E694" s="866"/>
      <c r="F694" s="866"/>
      <c r="G694" s="59"/>
      <c r="H694" s="59"/>
      <c r="I694" s="59"/>
      <c r="Q694" s="265"/>
    </row>
    <row r="695" spans="2:17">
      <c r="B695" s="970" t="s">
        <v>2104</v>
      </c>
      <c r="C695" s="969"/>
      <c r="D695" s="866"/>
      <c r="E695" s="866"/>
      <c r="F695" s="866"/>
      <c r="G695" s="59"/>
      <c r="H695" s="59"/>
      <c r="I695" s="59"/>
      <c r="Q695" s="265"/>
    </row>
    <row r="696" spans="2:17">
      <c r="B696" s="970" t="s">
        <v>2105</v>
      </c>
      <c r="C696" s="969"/>
      <c r="D696" s="866"/>
      <c r="E696" s="866"/>
      <c r="F696" s="866"/>
      <c r="G696" s="59"/>
      <c r="H696" s="59"/>
      <c r="I696" s="59"/>
      <c r="Q696" s="265"/>
    </row>
    <row r="697" spans="2:17">
      <c r="B697" s="970" t="s">
        <v>2106</v>
      </c>
      <c r="C697" s="969"/>
      <c r="D697" s="866"/>
      <c r="E697" s="866"/>
      <c r="F697" s="866"/>
      <c r="G697" s="59"/>
      <c r="H697" s="59"/>
      <c r="I697" s="59"/>
      <c r="Q697" s="265"/>
    </row>
    <row r="698" spans="2:17">
      <c r="B698" s="970" t="s">
        <v>2107</v>
      </c>
      <c r="C698" s="969"/>
      <c r="D698" s="866"/>
      <c r="E698" s="866"/>
      <c r="F698" s="866"/>
      <c r="G698" s="59"/>
      <c r="H698" s="59"/>
      <c r="I698" s="59"/>
      <c r="Q698" s="265"/>
    </row>
    <row r="699" spans="2:17">
      <c r="B699" s="970" t="s">
        <v>2108</v>
      </c>
      <c r="C699" s="969"/>
      <c r="D699" s="866"/>
      <c r="E699" s="866"/>
      <c r="F699" s="866"/>
      <c r="G699" s="59"/>
      <c r="H699" s="59"/>
      <c r="I699" s="59"/>
      <c r="Q699" s="265"/>
    </row>
    <row r="700" spans="2:17">
      <c r="B700" s="970" t="s">
        <v>2109</v>
      </c>
      <c r="C700" s="969"/>
      <c r="D700" s="866"/>
      <c r="E700" s="866"/>
      <c r="F700" s="866"/>
      <c r="G700" s="59"/>
      <c r="H700" s="59"/>
      <c r="I700" s="59"/>
      <c r="Q700" s="265"/>
    </row>
    <row r="701" spans="2:17">
      <c r="B701" s="970" t="s">
        <v>2110</v>
      </c>
      <c r="C701" s="969"/>
      <c r="D701" s="866"/>
      <c r="E701" s="866"/>
      <c r="F701" s="866"/>
      <c r="G701" s="59"/>
      <c r="H701" s="59"/>
      <c r="I701" s="59"/>
      <c r="Q701" s="265"/>
    </row>
    <row r="702" spans="2:17">
      <c r="B702" s="970" t="s">
        <v>2111</v>
      </c>
      <c r="C702" s="969"/>
      <c r="D702" s="866"/>
      <c r="E702" s="866"/>
      <c r="F702" s="866"/>
      <c r="G702" s="59"/>
      <c r="H702" s="59"/>
      <c r="I702" s="59"/>
      <c r="Q702" s="265"/>
    </row>
    <row r="703" spans="2:17">
      <c r="B703" s="970" t="s">
        <v>2112</v>
      </c>
      <c r="C703" s="969"/>
      <c r="D703" s="866"/>
      <c r="E703" s="866"/>
      <c r="F703" s="866"/>
      <c r="G703" s="59"/>
      <c r="H703" s="59"/>
      <c r="I703" s="59"/>
      <c r="Q703" s="265"/>
    </row>
    <row r="704" spans="2:17">
      <c r="B704" s="970" t="s">
        <v>2113</v>
      </c>
      <c r="C704" s="969"/>
      <c r="D704" s="866"/>
      <c r="E704" s="866"/>
      <c r="F704" s="866"/>
      <c r="G704" s="59"/>
      <c r="H704" s="59"/>
      <c r="I704" s="59"/>
      <c r="Q704" s="265"/>
    </row>
    <row r="705" spans="2:17">
      <c r="B705" s="970" t="s">
        <v>2114</v>
      </c>
      <c r="C705" s="969"/>
      <c r="D705" s="866"/>
      <c r="E705" s="866"/>
      <c r="F705" s="866"/>
      <c r="G705" s="59"/>
      <c r="H705" s="59"/>
      <c r="I705" s="59"/>
      <c r="Q705" s="265"/>
    </row>
    <row r="706" spans="2:17">
      <c r="B706" s="970" t="s">
        <v>2115</v>
      </c>
      <c r="C706" s="969"/>
      <c r="D706" s="866"/>
      <c r="E706" s="866"/>
      <c r="F706" s="866"/>
      <c r="G706" s="59"/>
      <c r="H706" s="59"/>
      <c r="I706" s="59"/>
      <c r="Q706" s="265"/>
    </row>
    <row r="707" spans="2:17">
      <c r="B707" s="970" t="s">
        <v>2116</v>
      </c>
      <c r="C707" s="969"/>
      <c r="D707" s="866"/>
      <c r="E707" s="866"/>
      <c r="F707" s="866"/>
      <c r="G707" s="59"/>
      <c r="H707" s="59"/>
      <c r="I707" s="59"/>
      <c r="Q707" s="265"/>
    </row>
    <row r="708" spans="2:17">
      <c r="B708" s="970" t="s">
        <v>2117</v>
      </c>
      <c r="C708" s="969"/>
      <c r="D708" s="866"/>
      <c r="E708" s="866"/>
      <c r="F708" s="866"/>
      <c r="G708" s="59"/>
      <c r="H708" s="59"/>
      <c r="I708" s="59"/>
      <c r="Q708" s="265"/>
    </row>
    <row r="709" spans="2:17">
      <c r="B709" s="970" t="s">
        <v>2118</v>
      </c>
      <c r="C709" s="969"/>
      <c r="D709" s="866"/>
      <c r="E709" s="866"/>
      <c r="F709" s="866"/>
      <c r="G709" s="59"/>
      <c r="H709" s="59"/>
      <c r="I709" s="59"/>
      <c r="Q709" s="265"/>
    </row>
    <row r="710" spans="2:17">
      <c r="B710" s="970" t="s">
        <v>2119</v>
      </c>
      <c r="C710" s="969"/>
      <c r="D710" s="866"/>
      <c r="E710" s="866"/>
      <c r="F710" s="866"/>
      <c r="G710" s="59"/>
      <c r="H710" s="59"/>
      <c r="I710" s="59"/>
      <c r="Q710" s="265"/>
    </row>
    <row r="711" spans="2:17">
      <c r="B711" s="970" t="s">
        <v>2120</v>
      </c>
      <c r="C711" s="969"/>
      <c r="D711" s="866"/>
      <c r="E711" s="866"/>
      <c r="F711" s="866"/>
      <c r="G711" s="59"/>
      <c r="H711" s="59"/>
      <c r="I711" s="59"/>
      <c r="Q711" s="265"/>
    </row>
    <row r="712" spans="2:17">
      <c r="B712" s="970" t="s">
        <v>2121</v>
      </c>
      <c r="C712" s="969"/>
      <c r="D712" s="866"/>
      <c r="E712" s="866"/>
      <c r="F712" s="866"/>
      <c r="G712" s="59"/>
      <c r="H712" s="59"/>
      <c r="I712" s="59"/>
      <c r="Q712" s="265"/>
    </row>
    <row r="713" spans="2:17">
      <c r="B713" s="970" t="s">
        <v>2122</v>
      </c>
      <c r="C713" s="969"/>
      <c r="D713" s="866"/>
      <c r="E713" s="866"/>
      <c r="F713" s="866"/>
      <c r="G713" s="59"/>
      <c r="H713" s="59"/>
      <c r="I713" s="59"/>
      <c r="Q713" s="265"/>
    </row>
    <row r="714" spans="2:17">
      <c r="B714" s="970" t="s">
        <v>2123</v>
      </c>
      <c r="C714" s="969"/>
      <c r="D714" s="866"/>
      <c r="E714" s="866"/>
      <c r="F714" s="866"/>
      <c r="G714" s="59"/>
      <c r="H714" s="59"/>
      <c r="I714" s="59"/>
      <c r="Q714" s="265"/>
    </row>
    <row r="715" spans="2:17">
      <c r="B715" s="970" t="s">
        <v>2124</v>
      </c>
      <c r="C715" s="969"/>
      <c r="D715" s="866"/>
      <c r="E715" s="866"/>
      <c r="F715" s="866"/>
      <c r="G715" s="59"/>
      <c r="H715" s="59"/>
      <c r="I715" s="59"/>
      <c r="Q715" s="265"/>
    </row>
    <row r="716" spans="2:17">
      <c r="B716" s="970" t="s">
        <v>2125</v>
      </c>
      <c r="C716" s="969"/>
      <c r="D716" s="866"/>
      <c r="E716" s="866"/>
      <c r="F716" s="866"/>
      <c r="G716" s="59"/>
      <c r="H716" s="59"/>
      <c r="I716" s="59"/>
      <c r="Q716" s="265"/>
    </row>
    <row r="717" spans="2:17">
      <c r="B717" s="970" t="s">
        <v>2126</v>
      </c>
      <c r="C717" s="969"/>
      <c r="D717" s="866"/>
      <c r="E717" s="866"/>
      <c r="F717" s="866"/>
      <c r="G717" s="59"/>
      <c r="H717" s="59"/>
      <c r="I717" s="59"/>
      <c r="Q717" s="265"/>
    </row>
    <row r="718" spans="2:17">
      <c r="B718" s="970" t="s">
        <v>2127</v>
      </c>
      <c r="C718" s="969"/>
      <c r="D718" s="866"/>
      <c r="E718" s="866"/>
      <c r="F718" s="866"/>
      <c r="G718" s="59"/>
      <c r="H718" s="59"/>
      <c r="I718" s="59"/>
      <c r="Q718" s="265"/>
    </row>
    <row r="719" spans="2:17">
      <c r="B719" s="970" t="s">
        <v>2128</v>
      </c>
      <c r="C719" s="969"/>
      <c r="D719" s="866"/>
      <c r="E719" s="866"/>
      <c r="F719" s="866"/>
      <c r="G719" s="59"/>
      <c r="H719" s="59"/>
      <c r="I719" s="59"/>
      <c r="Q719" s="265"/>
    </row>
    <row r="720" spans="2:17">
      <c r="B720" s="970" t="s">
        <v>2129</v>
      </c>
      <c r="C720" s="969"/>
      <c r="D720" s="866"/>
      <c r="E720" s="866"/>
      <c r="F720" s="866"/>
      <c r="G720" s="59"/>
      <c r="H720" s="59"/>
      <c r="I720" s="59"/>
      <c r="Q720" s="265"/>
    </row>
    <row r="721" spans="2:17">
      <c r="B721" s="970" t="s">
        <v>2130</v>
      </c>
      <c r="C721" s="969"/>
      <c r="D721" s="866"/>
      <c r="E721" s="866"/>
      <c r="F721" s="866"/>
      <c r="G721" s="59"/>
      <c r="H721" s="59"/>
      <c r="I721" s="59"/>
      <c r="Q721" s="265"/>
    </row>
    <row r="722" spans="2:17">
      <c r="B722" s="970" t="s">
        <v>2131</v>
      </c>
      <c r="C722" s="969"/>
      <c r="D722" s="866"/>
      <c r="E722" s="866"/>
      <c r="F722" s="866"/>
      <c r="G722" s="59"/>
      <c r="H722" s="59"/>
      <c r="I722" s="59"/>
      <c r="Q722" s="265"/>
    </row>
    <row r="723" spans="2:17">
      <c r="B723" s="970" t="s">
        <v>2132</v>
      </c>
      <c r="C723" s="969"/>
      <c r="D723" s="866"/>
      <c r="E723" s="866"/>
      <c r="F723" s="866"/>
      <c r="G723" s="59"/>
      <c r="H723" s="59"/>
      <c r="I723" s="59"/>
      <c r="Q723" s="265"/>
    </row>
    <row r="724" spans="2:17">
      <c r="B724" s="970" t="s">
        <v>2133</v>
      </c>
      <c r="C724" s="969"/>
      <c r="D724" s="866"/>
      <c r="E724" s="866"/>
      <c r="F724" s="866"/>
      <c r="G724" s="59"/>
      <c r="H724" s="59"/>
      <c r="I724" s="59"/>
      <c r="Q724" s="265"/>
    </row>
    <row r="725" spans="2:17">
      <c r="B725" s="970" t="s">
        <v>2134</v>
      </c>
      <c r="C725" s="969"/>
      <c r="D725" s="866"/>
      <c r="E725" s="866"/>
      <c r="F725" s="866"/>
      <c r="G725" s="59"/>
      <c r="H725" s="59"/>
      <c r="I725" s="59"/>
      <c r="Q725" s="265"/>
    </row>
    <row r="726" spans="2:17">
      <c r="B726" s="970" t="s">
        <v>2135</v>
      </c>
      <c r="C726" s="969"/>
      <c r="D726" s="866"/>
      <c r="E726" s="866"/>
      <c r="F726" s="866"/>
      <c r="G726" s="59"/>
      <c r="H726" s="59"/>
      <c r="I726" s="59"/>
      <c r="Q726" s="265"/>
    </row>
    <row r="727" spans="2:17">
      <c r="B727" s="970" t="s">
        <v>2136</v>
      </c>
      <c r="C727" s="969"/>
      <c r="D727" s="866"/>
      <c r="E727" s="866"/>
      <c r="F727" s="866"/>
      <c r="G727" s="59"/>
      <c r="H727" s="59"/>
      <c r="I727" s="59"/>
      <c r="Q727" s="265"/>
    </row>
    <row r="728" spans="2:17">
      <c r="B728" s="970" t="s">
        <v>2137</v>
      </c>
      <c r="C728" s="969"/>
      <c r="D728" s="866"/>
      <c r="E728" s="866"/>
      <c r="F728" s="866"/>
      <c r="G728" s="59"/>
      <c r="H728" s="59"/>
      <c r="I728" s="59"/>
      <c r="Q728" s="265"/>
    </row>
    <row r="729" spans="2:17">
      <c r="B729" s="970" t="s">
        <v>2138</v>
      </c>
      <c r="C729" s="969"/>
      <c r="D729" s="866"/>
      <c r="E729" s="866"/>
      <c r="F729" s="866"/>
      <c r="G729" s="59"/>
      <c r="H729" s="59"/>
      <c r="I729" s="59"/>
      <c r="Q729" s="265"/>
    </row>
    <row r="730" spans="2:17">
      <c r="B730" s="970" t="s">
        <v>2139</v>
      </c>
      <c r="C730" s="969"/>
      <c r="D730" s="866"/>
      <c r="E730" s="866"/>
      <c r="F730" s="866"/>
      <c r="G730" s="59"/>
      <c r="H730" s="59"/>
      <c r="I730" s="59"/>
      <c r="Q730" s="265"/>
    </row>
    <row r="731" spans="2:17">
      <c r="B731" s="970" t="s">
        <v>2140</v>
      </c>
      <c r="C731" s="969"/>
      <c r="D731" s="866"/>
      <c r="E731" s="866"/>
      <c r="F731" s="866"/>
      <c r="G731" s="59"/>
      <c r="H731" s="59"/>
      <c r="I731" s="59"/>
      <c r="Q731" s="265"/>
    </row>
    <row r="732" spans="2:17">
      <c r="B732" s="970" t="s">
        <v>2141</v>
      </c>
      <c r="C732" s="969"/>
      <c r="D732" s="866"/>
      <c r="E732" s="866"/>
      <c r="F732" s="866"/>
      <c r="G732" s="59"/>
      <c r="H732" s="59"/>
      <c r="I732" s="59"/>
      <c r="Q732" s="265"/>
    </row>
    <row r="733" spans="2:17">
      <c r="B733" s="970" t="s">
        <v>2142</v>
      </c>
      <c r="C733" s="969"/>
      <c r="D733" s="866"/>
      <c r="E733" s="866"/>
      <c r="F733" s="866"/>
      <c r="G733" s="59"/>
      <c r="H733" s="59"/>
      <c r="I733" s="59"/>
      <c r="Q733" s="265"/>
    </row>
    <row r="734" spans="2:17">
      <c r="B734" s="970" t="s">
        <v>2143</v>
      </c>
      <c r="C734" s="969"/>
      <c r="D734" s="866"/>
      <c r="E734" s="866"/>
      <c r="F734" s="866"/>
      <c r="G734" s="59"/>
      <c r="H734" s="59"/>
      <c r="I734" s="59"/>
      <c r="Q734" s="265"/>
    </row>
    <row r="735" spans="2:17">
      <c r="B735" s="970" t="s">
        <v>2144</v>
      </c>
      <c r="C735" s="969"/>
      <c r="D735" s="866"/>
      <c r="E735" s="866"/>
      <c r="F735" s="866"/>
      <c r="G735" s="59"/>
      <c r="H735" s="59"/>
      <c r="I735" s="59"/>
      <c r="Q735" s="265"/>
    </row>
    <row r="736" spans="2:17">
      <c r="B736" s="970" t="s">
        <v>2145</v>
      </c>
      <c r="C736" s="969"/>
      <c r="D736" s="866"/>
      <c r="E736" s="866"/>
      <c r="F736" s="866"/>
      <c r="G736" s="59"/>
      <c r="H736" s="59"/>
      <c r="I736" s="59"/>
      <c r="Q736" s="265"/>
    </row>
    <row r="737" spans="2:17">
      <c r="B737" s="970" t="s">
        <v>2146</v>
      </c>
      <c r="C737" s="969"/>
      <c r="D737" s="866"/>
      <c r="E737" s="866"/>
      <c r="F737" s="866"/>
      <c r="G737" s="59"/>
      <c r="H737" s="59"/>
      <c r="I737" s="59"/>
      <c r="Q737" s="265"/>
    </row>
    <row r="738" spans="2:17">
      <c r="B738" s="970" t="s">
        <v>2147</v>
      </c>
      <c r="C738" s="969"/>
      <c r="D738" s="866"/>
      <c r="E738" s="866"/>
      <c r="F738" s="866"/>
      <c r="G738" s="59"/>
      <c r="H738" s="59"/>
      <c r="I738" s="59"/>
      <c r="Q738" s="265"/>
    </row>
    <row r="739" spans="2:17">
      <c r="B739" s="970" t="s">
        <v>2148</v>
      </c>
      <c r="C739" s="969"/>
      <c r="D739" s="866"/>
      <c r="E739" s="866"/>
      <c r="F739" s="866"/>
      <c r="G739" s="59"/>
      <c r="H739" s="59"/>
      <c r="I739" s="59"/>
      <c r="Q739" s="265"/>
    </row>
    <row r="740" spans="2:17">
      <c r="B740" s="970" t="s">
        <v>2149</v>
      </c>
      <c r="C740" s="969"/>
      <c r="D740" s="866"/>
      <c r="E740" s="866"/>
      <c r="F740" s="866"/>
      <c r="G740" s="59"/>
      <c r="H740" s="59"/>
      <c r="I740" s="59"/>
      <c r="Q740" s="265"/>
    </row>
    <row r="741" spans="2:17">
      <c r="B741" s="970" t="s">
        <v>2150</v>
      </c>
      <c r="C741" s="969"/>
      <c r="D741" s="866"/>
      <c r="E741" s="866"/>
      <c r="F741" s="866"/>
      <c r="G741" s="59"/>
      <c r="H741" s="59"/>
      <c r="I741" s="59"/>
      <c r="Q741" s="265"/>
    </row>
    <row r="742" spans="2:17">
      <c r="B742" s="970" t="s">
        <v>2151</v>
      </c>
      <c r="C742" s="969"/>
      <c r="D742" s="866"/>
      <c r="E742" s="866"/>
      <c r="F742" s="866"/>
      <c r="G742" s="59"/>
      <c r="H742" s="59"/>
      <c r="I742" s="59"/>
      <c r="Q742" s="265"/>
    </row>
    <row r="743" spans="2:17">
      <c r="B743" s="970" t="s">
        <v>2152</v>
      </c>
      <c r="C743" s="969"/>
      <c r="D743" s="866"/>
      <c r="E743" s="866"/>
      <c r="F743" s="866"/>
      <c r="G743" s="59"/>
      <c r="H743" s="59"/>
      <c r="I743" s="59"/>
      <c r="Q743" s="265"/>
    </row>
    <row r="744" spans="2:17">
      <c r="B744" s="970" t="s">
        <v>2153</v>
      </c>
      <c r="C744" s="969"/>
      <c r="D744" s="866"/>
      <c r="E744" s="866"/>
      <c r="F744" s="866"/>
      <c r="G744" s="59"/>
      <c r="H744" s="59"/>
      <c r="I744" s="59"/>
      <c r="Q744" s="265"/>
    </row>
    <row r="745" spans="2:17">
      <c r="B745" s="970" t="s">
        <v>2154</v>
      </c>
      <c r="C745" s="969"/>
      <c r="D745" s="866"/>
      <c r="E745" s="866"/>
      <c r="F745" s="866"/>
      <c r="G745" s="59"/>
      <c r="H745" s="59"/>
      <c r="I745" s="59"/>
      <c r="Q745" s="265"/>
    </row>
    <row r="746" spans="2:17">
      <c r="B746" s="970" t="s">
        <v>2155</v>
      </c>
      <c r="C746" s="969"/>
      <c r="D746" s="866"/>
      <c r="E746" s="866"/>
      <c r="F746" s="866"/>
      <c r="G746" s="59"/>
      <c r="H746" s="59"/>
      <c r="I746" s="59"/>
      <c r="Q746" s="265"/>
    </row>
    <row r="747" spans="2:17">
      <c r="B747" s="970" t="s">
        <v>2156</v>
      </c>
      <c r="C747" s="969"/>
      <c r="D747" s="866"/>
      <c r="E747" s="866"/>
      <c r="F747" s="866"/>
      <c r="G747" s="59"/>
      <c r="H747" s="59"/>
      <c r="I747" s="59"/>
      <c r="Q747" s="265"/>
    </row>
    <row r="748" spans="2:17">
      <c r="B748" s="970" t="s">
        <v>2157</v>
      </c>
      <c r="C748" s="969"/>
      <c r="D748" s="866"/>
      <c r="E748" s="866"/>
      <c r="F748" s="866"/>
      <c r="G748" s="59"/>
      <c r="H748" s="59"/>
      <c r="I748" s="59"/>
      <c r="Q748" s="265"/>
    </row>
    <row r="749" spans="2:17">
      <c r="B749" s="970" t="s">
        <v>2158</v>
      </c>
      <c r="C749" s="969"/>
      <c r="D749" s="866"/>
      <c r="E749" s="866"/>
      <c r="F749" s="866"/>
      <c r="G749" s="59"/>
      <c r="H749" s="59"/>
      <c r="I749" s="59"/>
      <c r="Q749" s="265"/>
    </row>
    <row r="750" spans="2:17">
      <c r="B750" s="970" t="s">
        <v>2159</v>
      </c>
      <c r="C750" s="969"/>
      <c r="D750" s="866"/>
      <c r="E750" s="866"/>
      <c r="F750" s="866"/>
      <c r="G750" s="59"/>
      <c r="H750" s="59"/>
      <c r="I750" s="59"/>
      <c r="Q750" s="265"/>
    </row>
    <row r="751" spans="2:17">
      <c r="B751" s="970" t="s">
        <v>2160</v>
      </c>
      <c r="C751" s="969"/>
      <c r="D751" s="866"/>
      <c r="E751" s="866"/>
      <c r="F751" s="866"/>
      <c r="G751" s="59"/>
      <c r="H751" s="59"/>
      <c r="I751" s="59"/>
      <c r="Q751" s="265"/>
    </row>
    <row r="752" spans="2:17">
      <c r="B752" s="970" t="s">
        <v>2161</v>
      </c>
      <c r="C752" s="969"/>
      <c r="D752" s="866"/>
      <c r="E752" s="866"/>
      <c r="F752" s="866"/>
      <c r="G752" s="59"/>
      <c r="H752" s="59"/>
      <c r="I752" s="59"/>
      <c r="Q752" s="265"/>
    </row>
    <row r="753" spans="2:17">
      <c r="B753" s="970" t="s">
        <v>2162</v>
      </c>
      <c r="C753" s="969"/>
      <c r="D753" s="866"/>
      <c r="E753" s="866"/>
      <c r="F753" s="866"/>
      <c r="G753" s="59"/>
      <c r="H753" s="59"/>
      <c r="I753" s="59"/>
      <c r="Q753" s="265"/>
    </row>
    <row r="754" spans="2:17">
      <c r="B754" s="970" t="s">
        <v>2163</v>
      </c>
      <c r="C754" s="969"/>
      <c r="D754" s="866"/>
      <c r="E754" s="866"/>
      <c r="F754" s="866"/>
      <c r="G754" s="59"/>
      <c r="H754" s="59"/>
      <c r="I754" s="59"/>
      <c r="Q754" s="265"/>
    </row>
    <row r="755" spans="2:17">
      <c r="B755" s="970" t="s">
        <v>2164</v>
      </c>
      <c r="C755" s="969"/>
      <c r="D755" s="866"/>
      <c r="E755" s="866"/>
      <c r="F755" s="866"/>
      <c r="G755" s="59"/>
      <c r="H755" s="59"/>
      <c r="I755" s="59"/>
      <c r="Q755" s="265"/>
    </row>
    <row r="756" spans="2:17">
      <c r="B756" s="970" t="s">
        <v>2165</v>
      </c>
      <c r="C756" s="969"/>
      <c r="D756" s="866"/>
      <c r="E756" s="866"/>
      <c r="F756" s="866"/>
      <c r="G756" s="59"/>
      <c r="H756" s="59"/>
      <c r="I756" s="59"/>
      <c r="Q756" s="265"/>
    </row>
    <row r="757" spans="2:17">
      <c r="B757" s="970" t="s">
        <v>2166</v>
      </c>
      <c r="C757" s="969"/>
      <c r="D757" s="866"/>
      <c r="E757" s="866"/>
      <c r="F757" s="866"/>
      <c r="G757" s="59"/>
      <c r="H757" s="59"/>
      <c r="I757" s="59"/>
      <c r="Q757" s="265"/>
    </row>
    <row r="758" spans="2:17">
      <c r="B758" s="970" t="s">
        <v>2167</v>
      </c>
      <c r="C758" s="969"/>
      <c r="D758" s="866"/>
      <c r="E758" s="866"/>
      <c r="F758" s="866"/>
      <c r="G758" s="59"/>
      <c r="H758" s="59"/>
      <c r="I758" s="59"/>
      <c r="Q758" s="265"/>
    </row>
    <row r="759" spans="2:17">
      <c r="B759" s="970" t="s">
        <v>2168</v>
      </c>
      <c r="C759" s="969"/>
      <c r="D759" s="866"/>
      <c r="E759" s="866"/>
      <c r="F759" s="866"/>
      <c r="G759" s="59"/>
      <c r="H759" s="59"/>
      <c r="I759" s="59"/>
      <c r="Q759" s="265"/>
    </row>
    <row r="760" spans="2:17" ht="15.75" thickBot="1">
      <c r="B760" s="975" t="s">
        <v>2169</v>
      </c>
      <c r="C760" s="974"/>
      <c r="D760" s="869"/>
      <c r="E760" s="869"/>
      <c r="F760" s="869"/>
      <c r="G760" s="267"/>
      <c r="H760" s="267"/>
      <c r="I760" s="267"/>
      <c r="J760" s="267"/>
      <c r="K760" s="267"/>
      <c r="L760" s="267"/>
      <c r="M760" s="267"/>
      <c r="N760" s="267"/>
      <c r="O760" s="267"/>
      <c r="P760" s="267"/>
      <c r="Q760" s="268"/>
    </row>
  </sheetData>
  <sheetProtection algorithmName="SHA-512" hashValue="Js3P8hmYcvIfuvOr9W+MEfcLGGYrjllZMbGcNds5t4643uC5XOYwtHHWEfYExMSIJSe6v/wWLpmlH+YRXGzv+g==" saltValue="gugR66toJQ9mvqSgGLuzIw==" spinCount="100000" sheet="1" objects="1" scenarios="1" autoFilter="0"/>
  <mergeCells count="1">
    <mergeCell ref="B3:I4"/>
  </mergeCells>
  <pageMargins left="0.7" right="0.7" top="0.75" bottom="0.75" header="0.3" footer="0.3"/>
  <pageSetup scale="62" fitToHeight="60" orientation="portrait" r:id="rId1"/>
  <headerFooter>
    <oddFooter>&amp;CCSI -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42"/>
  <sheetViews>
    <sheetView tabSelected="1" zoomScale="110" zoomScaleNormal="110" workbookViewId="0">
      <selection activeCell="B1" sqref="B1"/>
    </sheetView>
  </sheetViews>
  <sheetFormatPr defaultColWidth="8.28515625" defaultRowHeight="15"/>
  <cols>
    <col min="1" max="1" width="6.7109375" style="2" customWidth="1"/>
    <col min="2" max="4" width="7.85546875" style="2" customWidth="1"/>
    <col min="5" max="5" width="14" style="2" customWidth="1"/>
    <col min="6" max="8" width="7.85546875" style="2" customWidth="1"/>
    <col min="9" max="9" width="18.42578125" style="2" customWidth="1"/>
    <col min="10" max="10" width="5.28515625" style="2" hidden="1" customWidth="1"/>
    <col min="11" max="11" width="8.28515625" style="2"/>
    <col min="12" max="12" width="2.42578125" style="246" customWidth="1"/>
    <col min="13" max="13" width="8.28515625" style="2"/>
    <col min="14" max="14" width="10" style="2" customWidth="1"/>
    <col min="15" max="15" width="25.7109375" style="4" customWidth="1"/>
    <col min="16" max="16" width="20.7109375" style="2" bestFit="1" customWidth="1"/>
    <col min="17" max="17" width="4.7109375" style="3" customWidth="1"/>
    <col min="18" max="16384" width="8.28515625" style="2"/>
  </cols>
  <sheetData>
    <row r="1" spans="1:17" ht="15.75" thickBot="1"/>
    <row r="2" spans="1:17" ht="15.75" thickTop="1">
      <c r="A2" s="5"/>
      <c r="B2" s="5"/>
      <c r="C2" s="5"/>
      <c r="D2" s="5"/>
      <c r="E2" s="5"/>
      <c r="F2" s="5"/>
      <c r="G2" s="5"/>
      <c r="H2" s="5"/>
      <c r="I2" s="5"/>
    </row>
    <row r="3" spans="1:17">
      <c r="C3" s="6"/>
      <c r="N3" s="7" t="s">
        <v>0</v>
      </c>
    </row>
    <row r="4" spans="1:17">
      <c r="N4" s="2" t="s">
        <v>1</v>
      </c>
      <c r="O4" s="4" t="s">
        <v>2</v>
      </c>
      <c r="P4" s="2" t="s">
        <v>1048</v>
      </c>
    </row>
    <row r="5" spans="1:17">
      <c r="N5" s="409">
        <v>5</v>
      </c>
      <c r="O5" s="9">
        <v>44354</v>
      </c>
      <c r="P5" s="8" t="s">
        <v>1155</v>
      </c>
    </row>
    <row r="6" spans="1:17">
      <c r="N6" s="409">
        <v>5.0999999999999996</v>
      </c>
      <c r="O6" s="9">
        <v>44389</v>
      </c>
      <c r="P6" s="8" t="s">
        <v>3360</v>
      </c>
    </row>
    <row r="7" spans="1:17" ht="36">
      <c r="A7" s="979" t="s">
        <v>3322</v>
      </c>
      <c r="B7" s="979"/>
      <c r="C7" s="979"/>
      <c r="D7" s="979"/>
      <c r="E7" s="979"/>
      <c r="F7" s="979"/>
      <c r="G7" s="979"/>
      <c r="H7" s="979"/>
      <c r="I7" s="979"/>
      <c r="N7" s="8">
        <v>5.3</v>
      </c>
      <c r="O7" s="9">
        <v>44645</v>
      </c>
      <c r="P7" s="8" t="s">
        <v>3360</v>
      </c>
    </row>
    <row r="8" spans="1:17" ht="36">
      <c r="A8" s="979" t="s">
        <v>1007</v>
      </c>
      <c r="B8" s="979"/>
      <c r="C8" s="979"/>
      <c r="D8" s="979"/>
      <c r="E8" s="979"/>
      <c r="F8" s="979"/>
      <c r="G8" s="979"/>
      <c r="H8" s="979"/>
      <c r="I8" s="979"/>
      <c r="N8" s="8"/>
      <c r="O8" s="9"/>
      <c r="P8" s="8"/>
    </row>
    <row r="9" spans="1:17" ht="36">
      <c r="A9" s="979" t="s">
        <v>7</v>
      </c>
      <c r="B9" s="979"/>
      <c r="C9" s="979"/>
      <c r="D9" s="979"/>
      <c r="E9" s="979"/>
      <c r="F9" s="979"/>
      <c r="G9" s="979"/>
      <c r="H9" s="979"/>
      <c r="I9" s="979"/>
      <c r="N9" s="8"/>
      <c r="O9" s="9"/>
      <c r="P9" s="8"/>
    </row>
    <row r="10" spans="1:17">
      <c r="N10" s="8"/>
      <c r="O10" s="9"/>
      <c r="P10" s="8"/>
    </row>
    <row r="13" spans="1:17">
      <c r="B13" s="10" t="s">
        <v>393</v>
      </c>
      <c r="D13" s="980">
        <f>'DEV Info'!D6</f>
        <v>0</v>
      </c>
      <c r="E13" s="980"/>
      <c r="F13" s="980"/>
      <c r="G13" s="980"/>
      <c r="H13" s="980"/>
    </row>
    <row r="16" spans="1:17">
      <c r="N16" s="10" t="s">
        <v>3</v>
      </c>
      <c r="Q16" s="2"/>
    </row>
    <row r="17" spans="1:17">
      <c r="A17" s="981" t="s">
        <v>3323</v>
      </c>
      <c r="B17" s="981"/>
      <c r="C17" s="981"/>
      <c r="D17" s="981"/>
      <c r="E17" s="981"/>
      <c r="F17" s="981"/>
      <c r="G17" s="981"/>
      <c r="H17" s="981"/>
      <c r="I17" s="981"/>
    </row>
    <row r="18" spans="1:17">
      <c r="A18" s="981"/>
      <c r="B18" s="981"/>
      <c r="C18" s="981"/>
      <c r="D18" s="981"/>
      <c r="E18" s="981"/>
      <c r="F18" s="981"/>
      <c r="G18" s="981"/>
      <c r="H18" s="981"/>
      <c r="I18" s="981"/>
      <c r="O18" s="11" t="s">
        <v>4</v>
      </c>
      <c r="Q18" s="2"/>
    </row>
    <row r="19" spans="1:17">
      <c r="A19" s="981"/>
      <c r="B19" s="981"/>
      <c r="C19" s="981"/>
      <c r="D19" s="981"/>
      <c r="E19" s="981"/>
      <c r="F19" s="981"/>
      <c r="G19" s="981"/>
      <c r="H19" s="981"/>
      <c r="I19" s="981"/>
    </row>
    <row r="20" spans="1:17">
      <c r="Q20" s="2"/>
    </row>
    <row r="21" spans="1:17">
      <c r="Q21" s="2"/>
    </row>
    <row r="22" spans="1:17">
      <c r="C22" s="12"/>
      <c r="N22" s="10" t="s">
        <v>849</v>
      </c>
      <c r="Q22" s="2"/>
    </row>
    <row r="23" spans="1:17">
      <c r="N23" s="2" t="s">
        <v>3352</v>
      </c>
      <c r="Q23" s="2"/>
    </row>
    <row r="24" spans="1:17">
      <c r="A24" s="10"/>
      <c r="N24" s="2" t="s">
        <v>850</v>
      </c>
      <c r="Q24" s="2"/>
    </row>
    <row r="25" spans="1:17">
      <c r="N25" s="2" t="s">
        <v>851</v>
      </c>
    </row>
    <row r="28" spans="1:17">
      <c r="Q28" s="2"/>
    </row>
    <row r="29" spans="1:17">
      <c r="A29" s="15"/>
    </row>
    <row r="30" spans="1:17">
      <c r="A30" s="15"/>
    </row>
    <row r="31" spans="1:17">
      <c r="O31" s="2"/>
      <c r="Q31" s="2"/>
    </row>
    <row r="32" spans="1:17" ht="15.75" thickBot="1">
      <c r="A32" s="13"/>
      <c r="B32" s="13"/>
      <c r="C32" s="13"/>
      <c r="D32" s="13"/>
      <c r="E32" s="13"/>
      <c r="F32" s="13"/>
      <c r="G32" s="13"/>
      <c r="H32" s="13"/>
      <c r="I32" s="13"/>
    </row>
    <row r="34" spans="1:17">
      <c r="A34" s="14"/>
      <c r="B34" s="14"/>
      <c r="C34" s="14"/>
      <c r="D34" s="14"/>
      <c r="E34" s="14"/>
      <c r="F34" s="14"/>
      <c r="G34" s="14"/>
      <c r="H34" s="14"/>
      <c r="I34" s="14"/>
    </row>
    <row r="35" spans="1:17">
      <c r="F35" s="2" t="s">
        <v>1156</v>
      </c>
    </row>
    <row r="36" spans="1:17">
      <c r="F36" s="2" t="s">
        <v>5</v>
      </c>
      <c r="O36" s="2"/>
      <c r="Q36" s="2"/>
    </row>
    <row r="37" spans="1:17">
      <c r="F37" s="2" t="s">
        <v>6</v>
      </c>
    </row>
    <row r="38" spans="1:17">
      <c r="O38" s="2"/>
      <c r="Q38" s="2"/>
    </row>
    <row r="39" spans="1:17">
      <c r="O39" s="2"/>
      <c r="Q39" s="2"/>
    </row>
    <row r="40" spans="1:17">
      <c r="O40" s="2"/>
      <c r="Q40" s="2"/>
    </row>
    <row r="41" spans="1:17">
      <c r="O41" s="2"/>
      <c r="Q41" s="2"/>
    </row>
    <row r="42" spans="1:17">
      <c r="O42" s="2"/>
      <c r="Q42" s="2"/>
    </row>
  </sheetData>
  <sheetProtection algorithmName="SHA-512" hashValue="XFP1z7so/uJ6cRHsuTezdFjl86vBVv2zyFrN8IzHbZ5S/QdBHVFViBeSmIRxWWbI/CCUfYILOeS/LAb5UoYaTg==" saltValue="siKMkYP6dv2rBphxjz//Yg==" spinCount="100000" sheet="1" objects="1" scenarios="1" autoFilter="0"/>
  <mergeCells count="5">
    <mergeCell ref="A8:I8"/>
    <mergeCell ref="A9:I9"/>
    <mergeCell ref="D13:H13"/>
    <mergeCell ref="A7:I7"/>
    <mergeCell ref="A17:I19"/>
  </mergeCells>
  <printOptions horizontalCentered="1"/>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C2:BH134"/>
  <sheetViews>
    <sheetView topLeftCell="Q39" workbookViewId="0">
      <selection activeCell="AE2" sqref="AE2:AE52"/>
    </sheetView>
  </sheetViews>
  <sheetFormatPr defaultRowHeight="15"/>
  <cols>
    <col min="57" max="57" width="28.42578125" customWidth="1"/>
  </cols>
  <sheetData>
    <row r="2" spans="3:60">
      <c r="C2" s="407" t="s">
        <v>559</v>
      </c>
      <c r="D2">
        <v>1</v>
      </c>
      <c r="E2" s="407" t="s">
        <v>733</v>
      </c>
      <c r="F2">
        <v>2</v>
      </c>
      <c r="G2" s="407" t="s">
        <v>599</v>
      </c>
      <c r="H2">
        <v>1</v>
      </c>
      <c r="I2" s="407" t="s">
        <v>608</v>
      </c>
      <c r="J2">
        <v>1</v>
      </c>
      <c r="K2" s="407" t="s">
        <v>207</v>
      </c>
      <c r="L2">
        <v>1</v>
      </c>
      <c r="M2" s="407" t="s">
        <v>207</v>
      </c>
      <c r="N2">
        <v>1</v>
      </c>
      <c r="O2" s="407" t="s">
        <v>591</v>
      </c>
      <c r="P2">
        <v>1</v>
      </c>
      <c r="Q2" s="407" t="s">
        <v>566</v>
      </c>
      <c r="R2">
        <v>13</v>
      </c>
      <c r="S2" s="407" t="s">
        <v>580</v>
      </c>
      <c r="T2">
        <v>6</v>
      </c>
      <c r="U2" s="407" t="s">
        <v>1266</v>
      </c>
      <c r="V2">
        <v>12</v>
      </c>
      <c r="W2" s="407" t="s">
        <v>617</v>
      </c>
      <c r="X2">
        <v>5</v>
      </c>
      <c r="Y2" s="407" t="s">
        <v>649</v>
      </c>
      <c r="Z2">
        <v>1</v>
      </c>
      <c r="AA2" s="407" t="s">
        <v>1305</v>
      </c>
      <c r="AB2">
        <v>65</v>
      </c>
      <c r="AC2" s="407" t="s">
        <v>1327</v>
      </c>
      <c r="AD2">
        <v>70</v>
      </c>
      <c r="AE2" s="407" t="s">
        <v>903</v>
      </c>
      <c r="AF2">
        <v>1</v>
      </c>
      <c r="AG2" s="407" t="s">
        <v>722</v>
      </c>
      <c r="AH2">
        <v>1</v>
      </c>
      <c r="AI2" s="407" t="s">
        <v>1268</v>
      </c>
      <c r="AJ2">
        <v>2</v>
      </c>
      <c r="AK2" s="407" t="s">
        <v>426</v>
      </c>
      <c r="AL2">
        <v>88</v>
      </c>
      <c r="AM2" s="407" t="s">
        <v>259</v>
      </c>
      <c r="AN2">
        <v>1</v>
      </c>
      <c r="AO2" s="407" t="s">
        <v>564</v>
      </c>
      <c r="AP2">
        <v>1</v>
      </c>
      <c r="AQ2" s="407" t="s">
        <v>581</v>
      </c>
      <c r="AR2">
        <v>5</v>
      </c>
      <c r="AS2" s="407" t="s">
        <v>1374</v>
      </c>
      <c r="AT2">
        <v>4</v>
      </c>
      <c r="AU2" s="407" t="s">
        <v>1102</v>
      </c>
      <c r="AV2">
        <v>1</v>
      </c>
      <c r="AW2" s="407" t="s">
        <v>3163</v>
      </c>
      <c r="AX2">
        <v>140</v>
      </c>
      <c r="AY2" s="407" t="s">
        <v>3168</v>
      </c>
      <c r="AZ2">
        <v>137</v>
      </c>
      <c r="BA2" s="407" t="s">
        <v>3171</v>
      </c>
      <c r="BB2">
        <v>105</v>
      </c>
      <c r="BC2" s="407" t="s">
        <v>1290</v>
      </c>
      <c r="BD2">
        <v>143</v>
      </c>
      <c r="BE2" s="407" t="s">
        <v>3217</v>
      </c>
      <c r="BF2">
        <v>1</v>
      </c>
      <c r="BG2" s="407" t="s">
        <v>581</v>
      </c>
      <c r="BH2">
        <v>11</v>
      </c>
    </row>
    <row r="3" spans="3:60">
      <c r="C3" s="407" t="s">
        <v>560</v>
      </c>
      <c r="D3">
        <v>3</v>
      </c>
      <c r="E3" s="407" t="s">
        <v>730</v>
      </c>
      <c r="F3">
        <v>4</v>
      </c>
      <c r="G3" s="407" t="s">
        <v>600</v>
      </c>
      <c r="H3">
        <v>2</v>
      </c>
      <c r="I3" s="407" t="s">
        <v>609</v>
      </c>
      <c r="J3">
        <v>4</v>
      </c>
      <c r="K3" s="407" t="s">
        <v>209</v>
      </c>
      <c r="L3">
        <v>2</v>
      </c>
      <c r="M3" s="407" t="s">
        <v>209</v>
      </c>
      <c r="N3">
        <v>2</v>
      </c>
      <c r="O3" s="407" t="s">
        <v>592</v>
      </c>
      <c r="P3">
        <v>2</v>
      </c>
      <c r="Q3" s="407" t="s">
        <v>1105</v>
      </c>
      <c r="R3">
        <v>1</v>
      </c>
      <c r="S3" s="407" t="s">
        <v>1329</v>
      </c>
      <c r="T3">
        <v>10</v>
      </c>
      <c r="U3" s="407" t="s">
        <v>1116</v>
      </c>
      <c r="V3">
        <v>7</v>
      </c>
      <c r="W3" s="407" t="s">
        <v>582</v>
      </c>
      <c r="X3">
        <v>38</v>
      </c>
      <c r="Y3" s="407" t="s">
        <v>650</v>
      </c>
      <c r="Z3">
        <v>2</v>
      </c>
      <c r="AA3" s="407" t="s">
        <v>1306</v>
      </c>
      <c r="AB3">
        <v>66</v>
      </c>
      <c r="AC3" s="407" t="s">
        <v>1326</v>
      </c>
      <c r="AD3">
        <v>69</v>
      </c>
      <c r="AE3" s="407" t="s">
        <v>904</v>
      </c>
      <c r="AF3">
        <v>2</v>
      </c>
      <c r="AG3" s="407" t="s">
        <v>723</v>
      </c>
      <c r="AH3">
        <v>2</v>
      </c>
      <c r="AI3" s="407" t="s">
        <v>1269</v>
      </c>
      <c r="AJ3">
        <v>4</v>
      </c>
      <c r="AK3" s="407" t="s">
        <v>427</v>
      </c>
      <c r="AL3">
        <v>10</v>
      </c>
      <c r="AM3" s="407" t="s">
        <v>589</v>
      </c>
      <c r="AN3">
        <v>3</v>
      </c>
      <c r="AO3" s="407" t="s">
        <v>565</v>
      </c>
      <c r="AP3">
        <v>2</v>
      </c>
      <c r="AQ3" s="407" t="s">
        <v>584</v>
      </c>
      <c r="AR3">
        <v>1</v>
      </c>
      <c r="AS3" s="407" t="s">
        <v>1375</v>
      </c>
      <c r="AT3">
        <v>3</v>
      </c>
      <c r="AU3" s="407" t="s">
        <v>1113</v>
      </c>
      <c r="AV3">
        <v>2</v>
      </c>
      <c r="AW3" s="407" t="s">
        <v>3164</v>
      </c>
      <c r="AX3">
        <v>141</v>
      </c>
      <c r="AY3" s="407" t="s">
        <v>3169</v>
      </c>
      <c r="AZ3">
        <v>138</v>
      </c>
      <c r="BA3" s="407" t="s">
        <v>3172</v>
      </c>
      <c r="BB3">
        <v>106</v>
      </c>
      <c r="BC3" s="407" t="s">
        <v>1291</v>
      </c>
      <c r="BD3">
        <v>144</v>
      </c>
      <c r="BE3" s="407" t="s">
        <v>3218</v>
      </c>
      <c r="BF3">
        <v>3</v>
      </c>
      <c r="BG3" s="407" t="s">
        <v>3316</v>
      </c>
      <c r="BH3">
        <v>5</v>
      </c>
    </row>
    <row r="4" spans="3:60">
      <c r="C4" s="407" t="s">
        <v>1049</v>
      </c>
      <c r="D4">
        <v>6</v>
      </c>
      <c r="E4" s="407" t="s">
        <v>735</v>
      </c>
      <c r="F4">
        <v>5</v>
      </c>
      <c r="G4" s="407" t="s">
        <v>601</v>
      </c>
      <c r="H4">
        <v>3</v>
      </c>
      <c r="I4" s="407" t="s">
        <v>610</v>
      </c>
      <c r="J4">
        <v>2</v>
      </c>
      <c r="K4" s="407" t="s">
        <v>607</v>
      </c>
      <c r="L4">
        <v>3</v>
      </c>
      <c r="M4" s="407" t="s">
        <v>606</v>
      </c>
      <c r="N4">
        <v>3</v>
      </c>
      <c r="O4" s="407" t="s">
        <v>581</v>
      </c>
      <c r="P4">
        <v>8</v>
      </c>
      <c r="Q4" s="407" t="s">
        <v>1106</v>
      </c>
      <c r="R4">
        <v>6</v>
      </c>
      <c r="S4" s="407" t="s">
        <v>1330</v>
      </c>
      <c r="T4">
        <v>2</v>
      </c>
      <c r="U4" s="407" t="s">
        <v>1117</v>
      </c>
      <c r="V4">
        <v>8</v>
      </c>
      <c r="W4" s="407" t="s">
        <v>618</v>
      </c>
      <c r="X4">
        <v>6</v>
      </c>
      <c r="Y4" s="407" t="s">
        <v>581</v>
      </c>
      <c r="Z4">
        <v>7</v>
      </c>
      <c r="AA4" s="407" t="s">
        <v>1307</v>
      </c>
      <c r="AB4">
        <v>67</v>
      </c>
      <c r="AC4" s="407" t="s">
        <v>1328</v>
      </c>
      <c r="AD4">
        <v>71</v>
      </c>
      <c r="AE4" s="407" t="s">
        <v>905</v>
      </c>
      <c r="AF4">
        <v>3</v>
      </c>
      <c r="AG4" s="407" t="s">
        <v>724</v>
      </c>
      <c r="AH4">
        <v>5</v>
      </c>
      <c r="AI4" s="407" t="s">
        <v>1270</v>
      </c>
      <c r="AJ4">
        <v>3</v>
      </c>
      <c r="AK4" s="407" t="s">
        <v>428</v>
      </c>
      <c r="AL4">
        <v>15</v>
      </c>
      <c r="AM4" s="407" t="s">
        <v>590</v>
      </c>
      <c r="AN4">
        <v>5</v>
      </c>
      <c r="AQ4" s="407" t="s">
        <v>585</v>
      </c>
      <c r="AR4">
        <v>6</v>
      </c>
      <c r="AU4" s="407" t="s">
        <v>1114</v>
      </c>
      <c r="AV4">
        <v>3</v>
      </c>
      <c r="AW4" s="407" t="s">
        <v>3165</v>
      </c>
      <c r="AX4">
        <v>142</v>
      </c>
      <c r="AY4" s="407" t="s">
        <v>3170</v>
      </c>
      <c r="AZ4">
        <v>139</v>
      </c>
      <c r="BA4" s="407" t="s">
        <v>3173</v>
      </c>
      <c r="BB4">
        <v>107</v>
      </c>
      <c r="BE4" s="407" t="s">
        <v>3219</v>
      </c>
      <c r="BF4">
        <v>4</v>
      </c>
      <c r="BG4" s="407" t="s">
        <v>3317</v>
      </c>
      <c r="BH4">
        <v>3</v>
      </c>
    </row>
    <row r="5" spans="3:60">
      <c r="C5" s="407" t="s">
        <v>561</v>
      </c>
      <c r="D5">
        <v>2</v>
      </c>
      <c r="E5" s="407" t="s">
        <v>1263</v>
      </c>
      <c r="F5">
        <v>13</v>
      </c>
      <c r="G5" s="407" t="s">
        <v>602</v>
      </c>
      <c r="H5">
        <v>4</v>
      </c>
      <c r="I5" s="407" t="s">
        <v>611</v>
      </c>
      <c r="J5">
        <v>3</v>
      </c>
      <c r="M5" s="407" t="s">
        <v>1038</v>
      </c>
      <c r="N5">
        <v>4</v>
      </c>
      <c r="O5" s="407" t="s">
        <v>593</v>
      </c>
      <c r="P5">
        <v>3</v>
      </c>
      <c r="Q5" s="407" t="s">
        <v>895</v>
      </c>
      <c r="R5">
        <v>8</v>
      </c>
      <c r="S5" s="407" t="s">
        <v>1331</v>
      </c>
      <c r="T5">
        <v>3</v>
      </c>
      <c r="U5" s="407" t="s">
        <v>1118</v>
      </c>
      <c r="V5">
        <v>9</v>
      </c>
      <c r="W5" s="407" t="s">
        <v>619</v>
      </c>
      <c r="X5">
        <v>7</v>
      </c>
      <c r="Y5" s="407" t="s">
        <v>651</v>
      </c>
      <c r="Z5">
        <v>10</v>
      </c>
      <c r="AA5" s="407" t="s">
        <v>1308</v>
      </c>
      <c r="AB5">
        <v>68</v>
      </c>
      <c r="AC5" s="407" t="s">
        <v>581</v>
      </c>
      <c r="AD5">
        <v>72</v>
      </c>
      <c r="AE5" s="407" t="s">
        <v>906</v>
      </c>
      <c r="AF5">
        <v>4</v>
      </c>
      <c r="AG5" s="407" t="s">
        <v>725</v>
      </c>
      <c r="AH5">
        <v>4</v>
      </c>
      <c r="AI5" s="407" t="s">
        <v>612</v>
      </c>
      <c r="AJ5">
        <v>6</v>
      </c>
      <c r="AK5" s="407" t="s">
        <v>429</v>
      </c>
      <c r="AL5">
        <v>16</v>
      </c>
      <c r="AM5" s="407" t="s">
        <v>581</v>
      </c>
      <c r="AN5">
        <v>2</v>
      </c>
      <c r="AQ5" s="407" t="s">
        <v>586</v>
      </c>
      <c r="AR5">
        <v>2</v>
      </c>
      <c r="AU5" s="407" t="s">
        <v>1115</v>
      </c>
      <c r="AV5">
        <v>4</v>
      </c>
      <c r="BA5" s="407" t="s">
        <v>3174</v>
      </c>
      <c r="BB5">
        <v>108</v>
      </c>
      <c r="BE5" s="407" t="s">
        <v>3220</v>
      </c>
      <c r="BF5">
        <v>11</v>
      </c>
      <c r="BG5" s="407" t="s">
        <v>3318</v>
      </c>
      <c r="BH5">
        <v>1</v>
      </c>
    </row>
    <row r="6" spans="3:60">
      <c r="C6" s="407" t="s">
        <v>562</v>
      </c>
      <c r="D6">
        <v>4</v>
      </c>
      <c r="E6" s="407" t="s">
        <v>736</v>
      </c>
      <c r="F6">
        <v>7</v>
      </c>
      <c r="G6" s="407" t="s">
        <v>603</v>
      </c>
      <c r="H6">
        <v>5</v>
      </c>
      <c r="O6" s="407" t="s">
        <v>594</v>
      </c>
      <c r="P6">
        <v>4</v>
      </c>
      <c r="Q6" s="407" t="s">
        <v>1107</v>
      </c>
      <c r="R6">
        <v>2</v>
      </c>
      <c r="S6" s="407" t="s">
        <v>582</v>
      </c>
      <c r="T6">
        <v>4</v>
      </c>
      <c r="U6" s="407" t="s">
        <v>1119</v>
      </c>
      <c r="V6">
        <v>10</v>
      </c>
      <c r="W6" s="407" t="s">
        <v>620</v>
      </c>
      <c r="X6">
        <v>8</v>
      </c>
      <c r="Y6" s="407" t="s">
        <v>652</v>
      </c>
      <c r="Z6">
        <v>3</v>
      </c>
      <c r="AE6" s="407" t="s">
        <v>907</v>
      </c>
      <c r="AF6">
        <v>5</v>
      </c>
      <c r="AG6" s="407" t="s">
        <v>726</v>
      </c>
      <c r="AH6">
        <v>6</v>
      </c>
      <c r="AI6" s="407" t="s">
        <v>613</v>
      </c>
      <c r="AJ6">
        <v>5</v>
      </c>
      <c r="AK6" s="407" t="s">
        <v>430</v>
      </c>
      <c r="AL6">
        <v>17</v>
      </c>
      <c r="AM6" s="407" t="s">
        <v>309</v>
      </c>
      <c r="AN6">
        <v>4</v>
      </c>
      <c r="AQ6" s="407" t="s">
        <v>587</v>
      </c>
      <c r="AR6">
        <v>3</v>
      </c>
      <c r="AU6" s="407" t="s">
        <v>1103</v>
      </c>
      <c r="AV6">
        <v>5</v>
      </c>
      <c r="BA6" s="407" t="s">
        <v>3175</v>
      </c>
      <c r="BB6">
        <v>109</v>
      </c>
      <c r="BE6" s="407" t="s">
        <v>3221</v>
      </c>
      <c r="BF6">
        <v>10</v>
      </c>
      <c r="BG6" s="407" t="s">
        <v>3319</v>
      </c>
      <c r="BH6">
        <v>7</v>
      </c>
    </row>
    <row r="7" spans="3:60">
      <c r="C7" s="407" t="s">
        <v>563</v>
      </c>
      <c r="D7">
        <v>5</v>
      </c>
      <c r="E7" s="407" t="s">
        <v>737</v>
      </c>
      <c r="F7">
        <v>8</v>
      </c>
      <c r="G7" s="407" t="s">
        <v>604</v>
      </c>
      <c r="H7">
        <v>6</v>
      </c>
      <c r="O7" s="407" t="s">
        <v>309</v>
      </c>
      <c r="P7">
        <v>5</v>
      </c>
      <c r="Q7" s="407" t="s">
        <v>1108</v>
      </c>
      <c r="R7">
        <v>7</v>
      </c>
      <c r="S7" s="407" t="s">
        <v>1265</v>
      </c>
      <c r="T7">
        <v>9</v>
      </c>
      <c r="U7" s="407" t="s">
        <v>1154</v>
      </c>
      <c r="V7">
        <v>11</v>
      </c>
      <c r="W7" s="407" t="s">
        <v>621</v>
      </c>
      <c r="X7">
        <v>9</v>
      </c>
      <c r="Y7" s="407" t="s">
        <v>653</v>
      </c>
      <c r="Z7">
        <v>8</v>
      </c>
      <c r="AE7" s="407" t="s">
        <v>908</v>
      </c>
      <c r="AF7">
        <v>6</v>
      </c>
      <c r="AI7" s="407" t="s">
        <v>614</v>
      </c>
      <c r="AJ7">
        <v>1</v>
      </c>
      <c r="AK7" s="407" t="s">
        <v>431</v>
      </c>
      <c r="AL7">
        <v>18</v>
      </c>
      <c r="AQ7" s="407" t="s">
        <v>588</v>
      </c>
      <c r="AR7">
        <v>4</v>
      </c>
      <c r="AU7" s="407" t="s">
        <v>1104</v>
      </c>
      <c r="AV7">
        <v>6</v>
      </c>
      <c r="BA7" s="407" t="s">
        <v>3176</v>
      </c>
      <c r="BB7">
        <v>110</v>
      </c>
      <c r="BE7" s="407" t="s">
        <v>3222</v>
      </c>
      <c r="BF7">
        <v>6</v>
      </c>
      <c r="BG7" s="407" t="s">
        <v>3320</v>
      </c>
      <c r="BH7">
        <v>10</v>
      </c>
    </row>
    <row r="8" spans="3:60">
      <c r="E8" s="407" t="s">
        <v>734</v>
      </c>
      <c r="F8">
        <v>3</v>
      </c>
      <c r="G8" s="407" t="s">
        <v>605</v>
      </c>
      <c r="H8">
        <v>7</v>
      </c>
      <c r="O8" s="407" t="s">
        <v>595</v>
      </c>
      <c r="P8">
        <v>10</v>
      </c>
      <c r="Q8" s="407" t="s">
        <v>896</v>
      </c>
      <c r="R8">
        <v>9</v>
      </c>
      <c r="U8" s="407" t="s">
        <v>1120</v>
      </c>
      <c r="V8">
        <v>1</v>
      </c>
      <c r="W8" s="407" t="s">
        <v>622</v>
      </c>
      <c r="X8">
        <v>10</v>
      </c>
      <c r="Y8" s="407" t="s">
        <v>654</v>
      </c>
      <c r="Z8">
        <v>6</v>
      </c>
      <c r="AE8" s="407" t="s">
        <v>909</v>
      </c>
      <c r="AF8">
        <v>7</v>
      </c>
      <c r="AI8" s="407" t="s">
        <v>615</v>
      </c>
      <c r="AJ8">
        <v>7</v>
      </c>
      <c r="AK8" s="407" t="s">
        <v>432</v>
      </c>
      <c r="AL8">
        <v>19</v>
      </c>
      <c r="AU8" s="407" t="s">
        <v>309</v>
      </c>
      <c r="AV8">
        <v>7</v>
      </c>
      <c r="BA8" s="407" t="s">
        <v>3177</v>
      </c>
      <c r="BB8">
        <v>111</v>
      </c>
      <c r="BE8" s="407" t="s">
        <v>3223</v>
      </c>
      <c r="BF8">
        <v>5</v>
      </c>
      <c r="BG8" s="407" t="s">
        <v>309</v>
      </c>
      <c r="BH8">
        <v>2</v>
      </c>
    </row>
    <row r="9" spans="3:60">
      <c r="E9" s="407" t="s">
        <v>738</v>
      </c>
      <c r="F9">
        <v>9</v>
      </c>
      <c r="G9" s="407" t="s">
        <v>1038</v>
      </c>
      <c r="H9">
        <v>8</v>
      </c>
      <c r="O9" s="407" t="s">
        <v>596</v>
      </c>
      <c r="P9">
        <v>9</v>
      </c>
      <c r="Q9" s="407" t="s">
        <v>1109</v>
      </c>
      <c r="R9">
        <v>3</v>
      </c>
      <c r="U9" s="407" t="s">
        <v>1121</v>
      </c>
      <c r="V9">
        <v>6</v>
      </c>
      <c r="W9" s="407" t="s">
        <v>623</v>
      </c>
      <c r="X9">
        <v>11</v>
      </c>
      <c r="Y9" s="407" t="s">
        <v>655</v>
      </c>
      <c r="Z9">
        <v>4</v>
      </c>
      <c r="AE9" s="407" t="s">
        <v>910</v>
      </c>
      <c r="AF9">
        <v>8</v>
      </c>
      <c r="AI9" s="407" t="s">
        <v>1267</v>
      </c>
      <c r="AJ9">
        <v>10</v>
      </c>
      <c r="AK9" s="407" t="s">
        <v>433</v>
      </c>
      <c r="AL9">
        <v>8</v>
      </c>
      <c r="BA9" s="407" t="s">
        <v>3178</v>
      </c>
      <c r="BB9">
        <v>112</v>
      </c>
      <c r="BF9">
        <v>7</v>
      </c>
    </row>
    <row r="10" spans="3:60">
      <c r="E10" s="407" t="s">
        <v>571</v>
      </c>
      <c r="F10">
        <v>1</v>
      </c>
      <c r="O10" s="407" t="s">
        <v>597</v>
      </c>
      <c r="P10">
        <v>6</v>
      </c>
      <c r="Q10" s="407" t="s">
        <v>897</v>
      </c>
      <c r="R10">
        <v>10</v>
      </c>
      <c r="U10" s="407" t="s">
        <v>763</v>
      </c>
      <c r="V10">
        <v>5</v>
      </c>
      <c r="W10" s="407" t="s">
        <v>624</v>
      </c>
      <c r="X10">
        <v>12</v>
      </c>
      <c r="Y10" s="407" t="s">
        <v>656</v>
      </c>
      <c r="Z10">
        <v>5</v>
      </c>
      <c r="AE10" s="407" t="s">
        <v>911</v>
      </c>
      <c r="AF10">
        <v>9</v>
      </c>
      <c r="AI10" s="407" t="s">
        <v>616</v>
      </c>
      <c r="AJ10">
        <v>8</v>
      </c>
      <c r="AK10" s="407" t="s">
        <v>434</v>
      </c>
      <c r="AL10">
        <v>20</v>
      </c>
      <c r="BA10" s="407" t="s">
        <v>3179</v>
      </c>
      <c r="BB10">
        <v>113</v>
      </c>
    </row>
    <row r="11" spans="3:60">
      <c r="E11" s="407" t="s">
        <v>739</v>
      </c>
      <c r="F11">
        <v>10</v>
      </c>
      <c r="O11" s="407" t="s">
        <v>598</v>
      </c>
      <c r="P11">
        <v>7</v>
      </c>
      <c r="Q11" s="407" t="s">
        <v>1110</v>
      </c>
      <c r="R11">
        <v>4</v>
      </c>
      <c r="W11" s="407" t="s">
        <v>625</v>
      </c>
      <c r="X11">
        <v>13</v>
      </c>
      <c r="Y11" s="407" t="s">
        <v>1386</v>
      </c>
      <c r="Z11">
        <v>11</v>
      </c>
      <c r="AE11" s="407" t="s">
        <v>912</v>
      </c>
      <c r="AF11">
        <v>10</v>
      </c>
      <c r="AK11" s="407" t="s">
        <v>435</v>
      </c>
      <c r="AL11">
        <v>89</v>
      </c>
      <c r="BA11" s="407" t="s">
        <v>3180</v>
      </c>
      <c r="BB11">
        <v>114</v>
      </c>
    </row>
    <row r="12" spans="3:60">
      <c r="E12" s="407" t="s">
        <v>1264</v>
      </c>
      <c r="F12">
        <v>14</v>
      </c>
      <c r="Q12" s="407" t="s">
        <v>898</v>
      </c>
      <c r="R12">
        <v>11</v>
      </c>
      <c r="W12" s="407" t="s">
        <v>643</v>
      </c>
      <c r="X12">
        <v>34</v>
      </c>
      <c r="AE12" s="407" t="s">
        <v>913</v>
      </c>
      <c r="AF12">
        <v>11</v>
      </c>
      <c r="AK12" s="407" t="s">
        <v>436</v>
      </c>
      <c r="AL12">
        <v>22</v>
      </c>
      <c r="BA12" s="407" t="s">
        <v>3181</v>
      </c>
      <c r="BB12">
        <v>115</v>
      </c>
    </row>
    <row r="13" spans="3:60">
      <c r="E13" s="407" t="s">
        <v>1076</v>
      </c>
      <c r="F13">
        <v>12</v>
      </c>
      <c r="Q13" s="407" t="s">
        <v>1111</v>
      </c>
      <c r="R13">
        <v>5</v>
      </c>
      <c r="W13" s="407" t="s">
        <v>642</v>
      </c>
      <c r="X13">
        <v>36</v>
      </c>
      <c r="AE13" s="407" t="s">
        <v>914</v>
      </c>
      <c r="AF13">
        <v>12</v>
      </c>
      <c r="AK13" s="407" t="s">
        <v>437</v>
      </c>
      <c r="AL13">
        <v>90</v>
      </c>
      <c r="BA13" s="407" t="s">
        <v>3182</v>
      </c>
      <c r="BB13">
        <v>116</v>
      </c>
    </row>
    <row r="14" spans="3:60">
      <c r="Q14" s="407" t="s">
        <v>899</v>
      </c>
      <c r="R14">
        <v>12</v>
      </c>
      <c r="W14" s="407" t="s">
        <v>626</v>
      </c>
      <c r="X14">
        <v>14</v>
      </c>
      <c r="AE14" s="407" t="s">
        <v>915</v>
      </c>
      <c r="AF14">
        <v>13</v>
      </c>
      <c r="AK14" s="407" t="s">
        <v>438</v>
      </c>
      <c r="AL14">
        <v>91</v>
      </c>
      <c r="BA14" s="407" t="s">
        <v>3183</v>
      </c>
      <c r="BB14">
        <v>117</v>
      </c>
    </row>
    <row r="15" spans="3:60">
      <c r="W15" s="407" t="s">
        <v>627</v>
      </c>
      <c r="X15">
        <v>15</v>
      </c>
      <c r="AE15" s="407" t="s">
        <v>916</v>
      </c>
      <c r="AF15">
        <v>14</v>
      </c>
      <c r="AK15" s="407" t="s">
        <v>439</v>
      </c>
      <c r="AL15">
        <v>23</v>
      </c>
      <c r="BA15" s="407" t="s">
        <v>3184</v>
      </c>
      <c r="BB15">
        <v>118</v>
      </c>
    </row>
    <row r="16" spans="3:60">
      <c r="W16" s="407" t="s">
        <v>628</v>
      </c>
      <c r="X16">
        <v>16</v>
      </c>
      <c r="AE16" s="407" t="s">
        <v>917</v>
      </c>
      <c r="AF16">
        <v>15</v>
      </c>
      <c r="AK16" s="407" t="s">
        <v>440</v>
      </c>
      <c r="AL16">
        <v>92</v>
      </c>
      <c r="BA16" s="407" t="s">
        <v>3185</v>
      </c>
      <c r="BB16">
        <v>119</v>
      </c>
    </row>
    <row r="17" spans="23:54">
      <c r="W17" s="407" t="s">
        <v>629</v>
      </c>
      <c r="X17">
        <v>17</v>
      </c>
      <c r="AE17" s="407" t="s">
        <v>918</v>
      </c>
      <c r="AF17">
        <v>16</v>
      </c>
      <c r="AK17" s="407" t="s">
        <v>441</v>
      </c>
      <c r="AL17">
        <v>93</v>
      </c>
      <c r="BA17" s="407" t="s">
        <v>3186</v>
      </c>
      <c r="BB17">
        <v>120</v>
      </c>
    </row>
    <row r="18" spans="23:54">
      <c r="W18" s="407" t="s">
        <v>630</v>
      </c>
      <c r="X18">
        <v>18</v>
      </c>
      <c r="AE18" s="407" t="s">
        <v>919</v>
      </c>
      <c r="AF18">
        <v>17</v>
      </c>
      <c r="AK18" s="407" t="s">
        <v>442</v>
      </c>
      <c r="AL18">
        <v>94</v>
      </c>
      <c r="BA18" s="407" t="s">
        <v>3187</v>
      </c>
      <c r="BB18">
        <v>121</v>
      </c>
    </row>
    <row r="19" spans="23:54">
      <c r="W19" s="407" t="s">
        <v>894</v>
      </c>
      <c r="X19">
        <v>37</v>
      </c>
      <c r="AE19" s="407" t="s">
        <v>920</v>
      </c>
      <c r="AF19">
        <v>18</v>
      </c>
      <c r="AK19" s="407" t="s">
        <v>443</v>
      </c>
      <c r="AL19">
        <v>24</v>
      </c>
      <c r="BA19" s="407" t="s">
        <v>3188</v>
      </c>
      <c r="BB19">
        <v>122</v>
      </c>
    </row>
    <row r="20" spans="23:54">
      <c r="W20" s="407" t="s">
        <v>631</v>
      </c>
      <c r="X20">
        <v>19</v>
      </c>
      <c r="AE20" s="407" t="s">
        <v>921</v>
      </c>
      <c r="AF20">
        <v>19</v>
      </c>
      <c r="AK20" s="407" t="s">
        <v>444</v>
      </c>
      <c r="AL20">
        <v>95</v>
      </c>
      <c r="BA20" s="407" t="s">
        <v>3189</v>
      </c>
      <c r="BB20">
        <v>123</v>
      </c>
    </row>
    <row r="21" spans="23:54">
      <c r="W21" s="407" t="s">
        <v>632</v>
      </c>
      <c r="X21">
        <v>20</v>
      </c>
      <c r="AE21" s="407" t="s">
        <v>922</v>
      </c>
      <c r="AF21">
        <v>20</v>
      </c>
      <c r="AK21" s="407" t="s">
        <v>445</v>
      </c>
      <c r="AL21">
        <v>25</v>
      </c>
      <c r="BA21" s="407" t="s">
        <v>3190</v>
      </c>
      <c r="BB21">
        <v>124</v>
      </c>
    </row>
    <row r="22" spans="23:54">
      <c r="W22" s="407" t="s">
        <v>633</v>
      </c>
      <c r="X22">
        <v>21</v>
      </c>
      <c r="AE22" s="407" t="s">
        <v>923</v>
      </c>
      <c r="AF22">
        <v>21</v>
      </c>
      <c r="AK22" s="407" t="s">
        <v>446</v>
      </c>
      <c r="AL22">
        <v>26</v>
      </c>
      <c r="BA22" s="407" t="s">
        <v>3191</v>
      </c>
      <c r="BB22">
        <v>125</v>
      </c>
    </row>
    <row r="23" spans="23:54">
      <c r="W23" s="407" t="s">
        <v>634</v>
      </c>
      <c r="X23">
        <v>22</v>
      </c>
      <c r="AE23" s="407" t="s">
        <v>924</v>
      </c>
      <c r="AF23">
        <v>22</v>
      </c>
      <c r="AK23" s="407" t="s">
        <v>447</v>
      </c>
      <c r="AL23">
        <v>27</v>
      </c>
      <c r="BA23" s="407" t="s">
        <v>3192</v>
      </c>
      <c r="BB23">
        <v>126</v>
      </c>
    </row>
    <row r="24" spans="23:54">
      <c r="W24" s="407" t="s">
        <v>644</v>
      </c>
      <c r="X24">
        <v>35</v>
      </c>
      <c r="AE24" s="407" t="s">
        <v>925</v>
      </c>
      <c r="AF24">
        <v>23</v>
      </c>
      <c r="AK24" s="407" t="s">
        <v>448</v>
      </c>
      <c r="AL24">
        <v>96</v>
      </c>
      <c r="BA24" s="407" t="s">
        <v>3193</v>
      </c>
      <c r="BB24">
        <v>127</v>
      </c>
    </row>
    <row r="25" spans="23:54">
      <c r="W25" s="407" t="s">
        <v>635</v>
      </c>
      <c r="X25">
        <v>23</v>
      </c>
      <c r="AE25" s="407" t="s">
        <v>926</v>
      </c>
      <c r="AF25">
        <v>24</v>
      </c>
      <c r="AK25" s="407" t="s">
        <v>449</v>
      </c>
      <c r="AL25">
        <v>28</v>
      </c>
      <c r="BA25" s="407" t="s">
        <v>3194</v>
      </c>
      <c r="BB25">
        <v>128</v>
      </c>
    </row>
    <row r="26" spans="23:54">
      <c r="W26" s="407" t="s">
        <v>645</v>
      </c>
      <c r="X26">
        <v>33</v>
      </c>
      <c r="AE26" s="407" t="s">
        <v>927</v>
      </c>
      <c r="AF26">
        <v>25</v>
      </c>
      <c r="AK26" s="407" t="s">
        <v>450</v>
      </c>
      <c r="AL26">
        <v>4</v>
      </c>
      <c r="BA26" s="407" t="s">
        <v>3195</v>
      </c>
      <c r="BB26">
        <v>129</v>
      </c>
    </row>
    <row r="27" spans="23:54">
      <c r="W27" s="407" t="s">
        <v>636</v>
      </c>
      <c r="X27">
        <v>24</v>
      </c>
      <c r="AE27" s="407" t="s">
        <v>928</v>
      </c>
      <c r="AF27">
        <v>26</v>
      </c>
      <c r="AK27" s="407" t="s">
        <v>451</v>
      </c>
      <c r="AL27">
        <v>29</v>
      </c>
      <c r="BA27" s="407" t="s">
        <v>3196</v>
      </c>
      <c r="BB27">
        <v>130</v>
      </c>
    </row>
    <row r="28" spans="23:54">
      <c r="W28" s="407" t="s">
        <v>637</v>
      </c>
      <c r="X28">
        <v>25</v>
      </c>
      <c r="AE28" s="407" t="s">
        <v>929</v>
      </c>
      <c r="AF28">
        <v>27</v>
      </c>
      <c r="AK28" s="407" t="s">
        <v>452</v>
      </c>
      <c r="AL28">
        <v>30</v>
      </c>
      <c r="BA28" s="407" t="s">
        <v>3197</v>
      </c>
      <c r="BB28">
        <v>131</v>
      </c>
    </row>
    <row r="29" spans="23:54">
      <c r="W29" s="407" t="s">
        <v>638</v>
      </c>
      <c r="X29">
        <v>26</v>
      </c>
      <c r="AE29" s="407" t="s">
        <v>930</v>
      </c>
      <c r="AF29">
        <v>28</v>
      </c>
      <c r="AK29" s="407" t="s">
        <v>453</v>
      </c>
      <c r="AL29">
        <v>31</v>
      </c>
      <c r="BA29" s="407" t="s">
        <v>3198</v>
      </c>
      <c r="BB29">
        <v>132</v>
      </c>
    </row>
    <row r="30" spans="23:54">
      <c r="W30" s="407" t="s">
        <v>639</v>
      </c>
      <c r="X30">
        <v>27</v>
      </c>
      <c r="AE30" s="407" t="s">
        <v>931</v>
      </c>
      <c r="AF30">
        <v>29</v>
      </c>
      <c r="AK30" s="407" t="s">
        <v>454</v>
      </c>
      <c r="AL30">
        <v>97</v>
      </c>
      <c r="BA30" s="407" t="s">
        <v>3199</v>
      </c>
      <c r="BB30">
        <v>133</v>
      </c>
    </row>
    <row r="31" spans="23:54">
      <c r="W31" s="407" t="s">
        <v>641</v>
      </c>
      <c r="X31">
        <v>29</v>
      </c>
      <c r="AE31" s="407" t="s">
        <v>932</v>
      </c>
      <c r="AF31">
        <v>30</v>
      </c>
      <c r="AK31" s="407" t="s">
        <v>455</v>
      </c>
      <c r="AL31">
        <v>32</v>
      </c>
      <c r="BA31" s="407" t="s">
        <v>3200</v>
      </c>
      <c r="BB31">
        <v>134</v>
      </c>
    </row>
    <row r="32" spans="23:54">
      <c r="W32" s="407" t="s">
        <v>640</v>
      </c>
      <c r="X32">
        <v>28</v>
      </c>
      <c r="AE32" s="407" t="s">
        <v>933</v>
      </c>
      <c r="AF32">
        <v>31</v>
      </c>
      <c r="AK32" s="407" t="s">
        <v>456</v>
      </c>
      <c r="AL32">
        <v>98</v>
      </c>
      <c r="BA32" s="407" t="s">
        <v>3201</v>
      </c>
      <c r="BB32">
        <v>135</v>
      </c>
    </row>
    <row r="33" spans="23:54">
      <c r="W33" s="407" t="s">
        <v>1050</v>
      </c>
      <c r="X33">
        <v>39</v>
      </c>
      <c r="AE33" s="407" t="s">
        <v>934</v>
      </c>
      <c r="AF33">
        <v>32</v>
      </c>
      <c r="AK33" s="407" t="s">
        <v>457</v>
      </c>
      <c r="AL33">
        <v>33</v>
      </c>
      <c r="BA33" s="407" t="s">
        <v>3202</v>
      </c>
      <c r="BB33">
        <v>136</v>
      </c>
    </row>
    <row r="34" spans="23:54">
      <c r="W34" s="407" t="s">
        <v>1267</v>
      </c>
      <c r="X34">
        <v>40</v>
      </c>
      <c r="AE34" s="407" t="s">
        <v>935</v>
      </c>
      <c r="AF34">
        <v>33</v>
      </c>
      <c r="AK34" s="407" t="s">
        <v>458</v>
      </c>
      <c r="AL34">
        <v>34</v>
      </c>
    </row>
    <row r="35" spans="23:54">
      <c r="AE35" s="407" t="s">
        <v>936</v>
      </c>
      <c r="AF35">
        <v>34</v>
      </c>
      <c r="AK35" s="407" t="s">
        <v>459</v>
      </c>
      <c r="AL35">
        <v>99</v>
      </c>
    </row>
    <row r="36" spans="23:54">
      <c r="AE36" s="407" t="s">
        <v>937</v>
      </c>
      <c r="AF36">
        <v>35</v>
      </c>
      <c r="AK36" s="407" t="s">
        <v>460</v>
      </c>
      <c r="AL36">
        <v>35</v>
      </c>
    </row>
    <row r="37" spans="23:54">
      <c r="AE37" s="407" t="s">
        <v>938</v>
      </c>
      <c r="AF37">
        <v>36</v>
      </c>
      <c r="AK37" s="407" t="s">
        <v>461</v>
      </c>
      <c r="AL37">
        <v>36</v>
      </c>
    </row>
    <row r="38" spans="23:54">
      <c r="AE38" s="407" t="s">
        <v>939</v>
      </c>
      <c r="AF38">
        <v>37</v>
      </c>
      <c r="AK38" s="407" t="s">
        <v>462</v>
      </c>
      <c r="AL38">
        <v>100</v>
      </c>
    </row>
    <row r="39" spans="23:54">
      <c r="AE39" s="407" t="s">
        <v>940</v>
      </c>
      <c r="AF39">
        <v>38</v>
      </c>
      <c r="AK39" s="407" t="s">
        <v>463</v>
      </c>
      <c r="AL39">
        <v>37</v>
      </c>
    </row>
    <row r="40" spans="23:54">
      <c r="AE40" s="407" t="s">
        <v>941</v>
      </c>
      <c r="AF40">
        <v>39</v>
      </c>
      <c r="AK40" s="407" t="s">
        <v>464</v>
      </c>
      <c r="AL40">
        <v>14</v>
      </c>
    </row>
    <row r="41" spans="23:54">
      <c r="AE41" s="407" t="s">
        <v>942</v>
      </c>
      <c r="AF41">
        <v>40</v>
      </c>
      <c r="AK41" s="407" t="s">
        <v>465</v>
      </c>
      <c r="AL41">
        <v>38</v>
      </c>
    </row>
    <row r="42" spans="23:54">
      <c r="AE42" s="407" t="s">
        <v>943</v>
      </c>
      <c r="AF42">
        <v>41</v>
      </c>
      <c r="AK42" s="407" t="s">
        <v>466</v>
      </c>
      <c r="AL42">
        <v>39</v>
      </c>
    </row>
    <row r="43" spans="23:54">
      <c r="AE43" s="407" t="s">
        <v>944</v>
      </c>
      <c r="AF43">
        <v>42</v>
      </c>
      <c r="AK43" s="407" t="s">
        <v>467</v>
      </c>
      <c r="AL43">
        <v>101</v>
      </c>
    </row>
    <row r="44" spans="23:54">
      <c r="AE44" s="407" t="s">
        <v>945</v>
      </c>
      <c r="AF44">
        <v>43</v>
      </c>
      <c r="AK44" s="407" t="s">
        <v>468</v>
      </c>
      <c r="AL44">
        <v>102</v>
      </c>
    </row>
    <row r="45" spans="23:54">
      <c r="AE45" s="407" t="s">
        <v>946</v>
      </c>
      <c r="AF45">
        <v>44</v>
      </c>
      <c r="AK45" s="407" t="s">
        <v>469</v>
      </c>
      <c r="AL45">
        <v>40</v>
      </c>
    </row>
    <row r="46" spans="23:54">
      <c r="AE46" s="407" t="s">
        <v>947</v>
      </c>
      <c r="AF46">
        <v>45</v>
      </c>
      <c r="AK46" s="407" t="s">
        <v>470</v>
      </c>
      <c r="AL46">
        <v>103</v>
      </c>
    </row>
    <row r="47" spans="23:54">
      <c r="AE47" s="407" t="s">
        <v>425</v>
      </c>
      <c r="AF47">
        <v>46</v>
      </c>
      <c r="AK47" s="407" t="s">
        <v>471</v>
      </c>
      <c r="AL47">
        <v>41</v>
      </c>
    </row>
    <row r="48" spans="23:54">
      <c r="AE48" s="407" t="s">
        <v>948</v>
      </c>
      <c r="AF48">
        <v>47</v>
      </c>
      <c r="AK48" s="407" t="s">
        <v>472</v>
      </c>
      <c r="AL48">
        <v>6</v>
      </c>
    </row>
    <row r="49" spans="31:38">
      <c r="AE49" s="407" t="s">
        <v>949</v>
      </c>
      <c r="AF49">
        <v>48</v>
      </c>
      <c r="AK49" s="407" t="s">
        <v>473</v>
      </c>
      <c r="AL49">
        <v>42</v>
      </c>
    </row>
    <row r="50" spans="31:38">
      <c r="AE50" s="407" t="s">
        <v>950</v>
      </c>
      <c r="AF50">
        <v>49</v>
      </c>
      <c r="AK50" s="407" t="s">
        <v>474</v>
      </c>
      <c r="AL50">
        <v>104</v>
      </c>
    </row>
    <row r="51" spans="31:38">
      <c r="AE51" s="407" t="s">
        <v>951</v>
      </c>
      <c r="AF51">
        <v>50</v>
      </c>
      <c r="AK51" s="407" t="s">
        <v>475</v>
      </c>
      <c r="AL51">
        <v>43</v>
      </c>
    </row>
    <row r="52" spans="31:38">
      <c r="AE52" s="407" t="s">
        <v>952</v>
      </c>
      <c r="AF52">
        <v>51</v>
      </c>
      <c r="AK52" s="407" t="s">
        <v>476</v>
      </c>
      <c r="AL52">
        <v>105</v>
      </c>
    </row>
    <row r="53" spans="31:38">
      <c r="AK53" s="407" t="s">
        <v>477</v>
      </c>
      <c r="AL53">
        <v>106</v>
      </c>
    </row>
    <row r="54" spans="31:38">
      <c r="AK54" s="407" t="s">
        <v>478</v>
      </c>
      <c r="AL54">
        <v>44</v>
      </c>
    </row>
    <row r="55" spans="31:38">
      <c r="AK55" s="407" t="s">
        <v>479</v>
      </c>
      <c r="AL55">
        <v>45</v>
      </c>
    </row>
    <row r="56" spans="31:38">
      <c r="AK56" s="407" t="s">
        <v>480</v>
      </c>
      <c r="AL56">
        <v>107</v>
      </c>
    </row>
    <row r="57" spans="31:38">
      <c r="AK57" s="407" t="s">
        <v>481</v>
      </c>
      <c r="AL57">
        <v>46</v>
      </c>
    </row>
    <row r="58" spans="31:38">
      <c r="AK58" s="407" t="s">
        <v>482</v>
      </c>
      <c r="AL58">
        <v>47</v>
      </c>
    </row>
    <row r="59" spans="31:38">
      <c r="AK59" s="407" t="s">
        <v>483</v>
      </c>
      <c r="AL59">
        <v>48</v>
      </c>
    </row>
    <row r="60" spans="31:38">
      <c r="AK60" s="407" t="s">
        <v>484</v>
      </c>
      <c r="AL60">
        <v>49</v>
      </c>
    </row>
    <row r="61" spans="31:38">
      <c r="AK61" s="407" t="s">
        <v>485</v>
      </c>
      <c r="AL61">
        <v>50</v>
      </c>
    </row>
    <row r="62" spans="31:38">
      <c r="AK62" s="407" t="s">
        <v>486</v>
      </c>
      <c r="AL62">
        <v>108</v>
      </c>
    </row>
    <row r="63" spans="31:38">
      <c r="AK63" s="407" t="s">
        <v>487</v>
      </c>
      <c r="AL63">
        <v>51</v>
      </c>
    </row>
    <row r="64" spans="31:38">
      <c r="AK64" s="407" t="s">
        <v>488</v>
      </c>
      <c r="AL64">
        <v>52</v>
      </c>
    </row>
    <row r="65" spans="37:38">
      <c r="AK65" s="407" t="s">
        <v>489</v>
      </c>
      <c r="AL65">
        <v>53</v>
      </c>
    </row>
    <row r="66" spans="37:38">
      <c r="AK66" s="407" t="s">
        <v>490</v>
      </c>
      <c r="AL66">
        <v>109</v>
      </c>
    </row>
    <row r="67" spans="37:38">
      <c r="AK67" s="407" t="s">
        <v>491</v>
      </c>
      <c r="AL67">
        <v>110</v>
      </c>
    </row>
    <row r="68" spans="37:38">
      <c r="AK68" s="407" t="s">
        <v>492</v>
      </c>
      <c r="AL68">
        <v>54</v>
      </c>
    </row>
    <row r="69" spans="37:38">
      <c r="AK69" s="407" t="s">
        <v>493</v>
      </c>
      <c r="AL69">
        <v>111</v>
      </c>
    </row>
    <row r="70" spans="37:38">
      <c r="AK70" s="407" t="s">
        <v>494</v>
      </c>
      <c r="AL70">
        <v>112</v>
      </c>
    </row>
    <row r="71" spans="37:38">
      <c r="AK71" s="407" t="s">
        <v>495</v>
      </c>
      <c r="AL71">
        <v>55</v>
      </c>
    </row>
    <row r="72" spans="37:38">
      <c r="AK72" s="407" t="s">
        <v>496</v>
      </c>
      <c r="AL72">
        <v>7</v>
      </c>
    </row>
    <row r="73" spans="37:38">
      <c r="AK73" s="407" t="s">
        <v>497</v>
      </c>
      <c r="AL73">
        <v>56</v>
      </c>
    </row>
    <row r="74" spans="37:38">
      <c r="AK74" s="407" t="s">
        <v>498</v>
      </c>
      <c r="AL74">
        <v>113</v>
      </c>
    </row>
    <row r="75" spans="37:38">
      <c r="AK75" s="407" t="s">
        <v>499</v>
      </c>
      <c r="AL75">
        <v>57</v>
      </c>
    </row>
    <row r="76" spans="37:38">
      <c r="AK76" s="407" t="s">
        <v>500</v>
      </c>
      <c r="AL76">
        <v>114</v>
      </c>
    </row>
    <row r="77" spans="37:38">
      <c r="AK77" s="407" t="s">
        <v>501</v>
      </c>
      <c r="AL77">
        <v>9</v>
      </c>
    </row>
    <row r="78" spans="37:38">
      <c r="AK78" s="407" t="s">
        <v>502</v>
      </c>
      <c r="AL78">
        <v>115</v>
      </c>
    </row>
    <row r="79" spans="37:38">
      <c r="AK79" s="407" t="s">
        <v>503</v>
      </c>
      <c r="AL79">
        <v>58</v>
      </c>
    </row>
    <row r="80" spans="37:38">
      <c r="AK80" s="407" t="s">
        <v>504</v>
      </c>
      <c r="AL80">
        <v>116</v>
      </c>
    </row>
    <row r="81" spans="37:38">
      <c r="AK81" s="407" t="s">
        <v>505</v>
      </c>
      <c r="AL81">
        <v>117</v>
      </c>
    </row>
    <row r="82" spans="37:38">
      <c r="AK82" s="407" t="s">
        <v>506</v>
      </c>
      <c r="AL82">
        <v>118</v>
      </c>
    </row>
    <row r="83" spans="37:38">
      <c r="AK83" s="407" t="s">
        <v>507</v>
      </c>
      <c r="AL83">
        <v>13</v>
      </c>
    </row>
    <row r="84" spans="37:38">
      <c r="AK84" s="407" t="s">
        <v>508</v>
      </c>
      <c r="AL84">
        <v>59</v>
      </c>
    </row>
    <row r="85" spans="37:38">
      <c r="AK85" s="407" t="s">
        <v>509</v>
      </c>
      <c r="AL85">
        <v>60</v>
      </c>
    </row>
    <row r="86" spans="37:38">
      <c r="AK86" s="407" t="s">
        <v>510</v>
      </c>
      <c r="AL86">
        <v>61</v>
      </c>
    </row>
    <row r="87" spans="37:38">
      <c r="AK87" s="407" t="s">
        <v>511</v>
      </c>
      <c r="AL87">
        <v>62</v>
      </c>
    </row>
    <row r="88" spans="37:38">
      <c r="AK88" s="407" t="s">
        <v>512</v>
      </c>
      <c r="AL88">
        <v>119</v>
      </c>
    </row>
    <row r="89" spans="37:38">
      <c r="AK89" s="407" t="s">
        <v>513</v>
      </c>
      <c r="AL89">
        <v>120</v>
      </c>
    </row>
    <row r="90" spans="37:38">
      <c r="AK90" s="407" t="s">
        <v>514</v>
      </c>
      <c r="AL90">
        <v>63</v>
      </c>
    </row>
    <row r="91" spans="37:38">
      <c r="AK91" s="407" t="s">
        <v>515</v>
      </c>
      <c r="AL91">
        <v>121</v>
      </c>
    </row>
    <row r="92" spans="37:38">
      <c r="AK92" s="407" t="s">
        <v>516</v>
      </c>
      <c r="AL92">
        <v>122</v>
      </c>
    </row>
    <row r="93" spans="37:38">
      <c r="AK93" s="407" t="s">
        <v>517</v>
      </c>
      <c r="AL93">
        <v>123</v>
      </c>
    </row>
    <row r="94" spans="37:38">
      <c r="AK94" s="407" t="s">
        <v>518</v>
      </c>
      <c r="AL94">
        <v>124</v>
      </c>
    </row>
    <row r="95" spans="37:38">
      <c r="AK95" s="407" t="s">
        <v>519</v>
      </c>
      <c r="AL95">
        <v>64</v>
      </c>
    </row>
    <row r="96" spans="37:38">
      <c r="AK96" s="407" t="s">
        <v>520</v>
      </c>
      <c r="AL96">
        <v>5</v>
      </c>
    </row>
    <row r="97" spans="37:38">
      <c r="AK97" s="407" t="s">
        <v>521</v>
      </c>
      <c r="AL97">
        <v>125</v>
      </c>
    </row>
    <row r="98" spans="37:38">
      <c r="AK98" s="407" t="s">
        <v>522</v>
      </c>
      <c r="AL98">
        <v>65</v>
      </c>
    </row>
    <row r="99" spans="37:38">
      <c r="AK99" s="407" t="s">
        <v>523</v>
      </c>
      <c r="AL99">
        <v>66</v>
      </c>
    </row>
    <row r="100" spans="37:38">
      <c r="AK100" s="407" t="s">
        <v>524</v>
      </c>
      <c r="AL100">
        <v>126</v>
      </c>
    </row>
    <row r="101" spans="37:38">
      <c r="AK101" s="407" t="s">
        <v>525</v>
      </c>
      <c r="AL101">
        <v>67</v>
      </c>
    </row>
    <row r="102" spans="37:38">
      <c r="AK102" s="407" t="s">
        <v>526</v>
      </c>
      <c r="AL102">
        <v>2</v>
      </c>
    </row>
    <row r="103" spans="37:38">
      <c r="AK103" s="407" t="s">
        <v>527</v>
      </c>
      <c r="AL103">
        <v>68</v>
      </c>
    </row>
    <row r="104" spans="37:38">
      <c r="AK104" s="407" t="s">
        <v>528</v>
      </c>
      <c r="AL104">
        <v>11</v>
      </c>
    </row>
    <row r="105" spans="37:38">
      <c r="AK105" s="407" t="s">
        <v>529</v>
      </c>
      <c r="AL105">
        <v>127</v>
      </c>
    </row>
    <row r="106" spans="37:38">
      <c r="AK106" s="407" t="s">
        <v>530</v>
      </c>
      <c r="AL106">
        <v>69</v>
      </c>
    </row>
    <row r="107" spans="37:38">
      <c r="AK107" s="407" t="s">
        <v>531</v>
      </c>
      <c r="AL107">
        <v>128</v>
      </c>
    </row>
    <row r="108" spans="37:38">
      <c r="AK108" s="407" t="s">
        <v>532</v>
      </c>
      <c r="AL108">
        <v>70</v>
      </c>
    </row>
    <row r="109" spans="37:38">
      <c r="AK109" s="407" t="s">
        <v>533</v>
      </c>
      <c r="AL109">
        <v>71</v>
      </c>
    </row>
    <row r="110" spans="37:38">
      <c r="AK110" s="407" t="s">
        <v>534</v>
      </c>
      <c r="AL110">
        <v>72</v>
      </c>
    </row>
    <row r="111" spans="37:38">
      <c r="AK111" s="407" t="s">
        <v>535</v>
      </c>
      <c r="AL111">
        <v>73</v>
      </c>
    </row>
    <row r="112" spans="37:38">
      <c r="AK112" s="407" t="s">
        <v>536</v>
      </c>
      <c r="AL112">
        <v>129</v>
      </c>
    </row>
    <row r="113" spans="37:38">
      <c r="AK113" s="407" t="s">
        <v>537</v>
      </c>
      <c r="AL113">
        <v>74</v>
      </c>
    </row>
    <row r="114" spans="37:38">
      <c r="AK114" s="407" t="s">
        <v>538</v>
      </c>
      <c r="AL114">
        <v>75</v>
      </c>
    </row>
    <row r="115" spans="37:38">
      <c r="AK115" s="407" t="s">
        <v>539</v>
      </c>
      <c r="AL115">
        <v>130</v>
      </c>
    </row>
    <row r="116" spans="37:38">
      <c r="AK116" s="407" t="s">
        <v>540</v>
      </c>
      <c r="AL116">
        <v>131</v>
      </c>
    </row>
    <row r="117" spans="37:38">
      <c r="AK117" s="407" t="s">
        <v>541</v>
      </c>
      <c r="AL117">
        <v>76</v>
      </c>
    </row>
    <row r="118" spans="37:38">
      <c r="AK118" s="407" t="s">
        <v>542</v>
      </c>
      <c r="AL118">
        <v>77</v>
      </c>
    </row>
    <row r="119" spans="37:38">
      <c r="AK119" s="407" t="s">
        <v>543</v>
      </c>
      <c r="AL119">
        <v>1</v>
      </c>
    </row>
    <row r="120" spans="37:38">
      <c r="AK120" s="407" t="s">
        <v>544</v>
      </c>
      <c r="AL120">
        <v>78</v>
      </c>
    </row>
    <row r="121" spans="37:38">
      <c r="AK121" s="407" t="s">
        <v>545</v>
      </c>
      <c r="AL121">
        <v>79</v>
      </c>
    </row>
    <row r="122" spans="37:38">
      <c r="AK122" s="407" t="s">
        <v>546</v>
      </c>
      <c r="AL122">
        <v>80</v>
      </c>
    </row>
    <row r="123" spans="37:38">
      <c r="AK123" s="407" t="s">
        <v>547</v>
      </c>
      <c r="AL123">
        <v>81</v>
      </c>
    </row>
    <row r="124" spans="37:38">
      <c r="AK124" s="407" t="s">
        <v>548</v>
      </c>
      <c r="AL124">
        <v>12</v>
      </c>
    </row>
    <row r="125" spans="37:38">
      <c r="AK125" s="407" t="s">
        <v>549</v>
      </c>
      <c r="AL125">
        <v>82</v>
      </c>
    </row>
    <row r="126" spans="37:38">
      <c r="AK126" s="407" t="s">
        <v>550</v>
      </c>
      <c r="AL126">
        <v>83</v>
      </c>
    </row>
    <row r="127" spans="37:38">
      <c r="AK127" s="407" t="s">
        <v>551</v>
      </c>
      <c r="AL127">
        <v>84</v>
      </c>
    </row>
    <row r="128" spans="37:38">
      <c r="AK128" s="407" t="s">
        <v>552</v>
      </c>
      <c r="AL128">
        <v>85</v>
      </c>
    </row>
    <row r="129" spans="37:38">
      <c r="AK129" s="407" t="s">
        <v>553</v>
      </c>
      <c r="AL129">
        <v>132</v>
      </c>
    </row>
    <row r="130" spans="37:38">
      <c r="AK130" s="407" t="s">
        <v>554</v>
      </c>
      <c r="AL130">
        <v>133</v>
      </c>
    </row>
    <row r="131" spans="37:38">
      <c r="AK131" s="407" t="s">
        <v>555</v>
      </c>
      <c r="AL131">
        <v>3</v>
      </c>
    </row>
    <row r="132" spans="37:38">
      <c r="AK132" s="407" t="s">
        <v>556</v>
      </c>
      <c r="AL132">
        <v>86</v>
      </c>
    </row>
    <row r="133" spans="37:38">
      <c r="AK133" s="407" t="s">
        <v>557</v>
      </c>
      <c r="AL133">
        <v>134</v>
      </c>
    </row>
    <row r="134" spans="37:38">
      <c r="AK134" s="407" t="s">
        <v>558</v>
      </c>
      <c r="AL134">
        <v>87</v>
      </c>
    </row>
  </sheetData>
  <sheetProtection algorithmName="SHA-512" hashValue="5RrA/L/rrbzoJEom3sUd29/eQ2F65VegSz3x9XmifWgurYDGzUeiGQesmPrHw3C9GjGzcZpCN4KHOyp69PvLpQ==" saltValue="8/5YJiYNAY19zq3oJ8w+QQ==" spinCount="100000" sheet="1" objects="1" scenarios="1"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3:H38"/>
  <sheetViews>
    <sheetView zoomScale="110" zoomScaleNormal="110" workbookViewId="0">
      <selection activeCell="A3" sqref="A3:F3"/>
    </sheetView>
  </sheetViews>
  <sheetFormatPr defaultRowHeight="15"/>
  <cols>
    <col min="1" max="1" width="25.28515625" customWidth="1"/>
    <col min="2" max="2" width="28.5703125" customWidth="1"/>
    <col min="3" max="3" width="21.28515625" customWidth="1"/>
    <col min="4" max="4" width="16.28515625" customWidth="1"/>
    <col min="5" max="5" width="4.85546875" customWidth="1"/>
    <col min="7" max="7" width="3.7109375" customWidth="1"/>
  </cols>
  <sheetData>
    <row r="3" spans="1:8" ht="19.5">
      <c r="A3" s="983" t="s">
        <v>3353</v>
      </c>
      <c r="B3" s="983"/>
      <c r="C3" s="983"/>
      <c r="D3" s="983"/>
      <c r="E3" s="983"/>
      <c r="F3" s="983"/>
      <c r="G3" s="348"/>
      <c r="H3" s="348"/>
    </row>
    <row r="4" spans="1:8" ht="19.5">
      <c r="A4" s="983" t="s">
        <v>1157</v>
      </c>
      <c r="B4" s="983"/>
      <c r="C4" s="983"/>
      <c r="D4" s="983"/>
      <c r="E4" s="983"/>
      <c r="F4" s="983"/>
      <c r="G4" s="348"/>
      <c r="H4" s="348"/>
    </row>
    <row r="5" spans="1:8" ht="15.75">
      <c r="A5" s="387"/>
      <c r="B5" s="387"/>
      <c r="C5" s="387"/>
      <c r="D5" s="387"/>
      <c r="E5" s="387"/>
      <c r="F5" s="387"/>
      <c r="G5" s="348"/>
      <c r="H5" s="348"/>
    </row>
    <row r="6" spans="1:8">
      <c r="A6" s="349"/>
      <c r="B6" s="349"/>
      <c r="C6" s="349"/>
      <c r="D6" s="349"/>
      <c r="E6" s="349"/>
      <c r="F6" s="349"/>
      <c r="G6" s="349"/>
      <c r="H6" s="349"/>
    </row>
    <row r="7" spans="1:8" ht="74.25" customHeight="1">
      <c r="A7" s="982" t="s">
        <v>3324</v>
      </c>
      <c r="B7" s="982"/>
      <c r="C7" s="982"/>
      <c r="D7" s="982"/>
      <c r="E7" s="982"/>
      <c r="F7" s="349"/>
      <c r="G7" s="349"/>
      <c r="H7" s="349"/>
    </row>
    <row r="8" spans="1:8" s="22" customFormat="1">
      <c r="A8" s="388" t="s">
        <v>852</v>
      </c>
      <c r="B8" s="389"/>
      <c r="C8" s="389"/>
      <c r="D8" s="389"/>
      <c r="E8" s="389"/>
      <c r="F8" s="389"/>
      <c r="G8" s="389"/>
      <c r="H8" s="389"/>
    </row>
    <row r="9" spans="1:8" s="22" customFormat="1">
      <c r="A9" s="390"/>
      <c r="B9" s="389"/>
      <c r="C9" s="389"/>
      <c r="D9" s="389"/>
      <c r="E9" s="389"/>
      <c r="F9" s="389"/>
      <c r="G9" s="389"/>
      <c r="H9" s="389"/>
    </row>
    <row r="10" spans="1:8" s="22" customFormat="1">
      <c r="A10" s="391" t="s">
        <v>853</v>
      </c>
      <c r="B10" s="389"/>
      <c r="C10" s="389"/>
      <c r="D10" s="389"/>
      <c r="E10" s="389"/>
      <c r="F10" s="389"/>
      <c r="G10" s="389"/>
      <c r="H10" s="389"/>
    </row>
    <row r="11" spans="1:8" s="22" customFormat="1">
      <c r="A11" s="389" t="s">
        <v>1159</v>
      </c>
      <c r="B11" s="389"/>
      <c r="C11" s="389"/>
      <c r="D11" s="389"/>
      <c r="E11" s="389"/>
      <c r="F11" s="389"/>
      <c r="G11" s="389"/>
      <c r="H11" s="389"/>
    </row>
    <row r="12" spans="1:8" s="22" customFormat="1">
      <c r="A12" s="389" t="s">
        <v>1158</v>
      </c>
      <c r="B12" s="389"/>
      <c r="C12" s="389"/>
      <c r="D12" s="389"/>
      <c r="E12" s="389"/>
      <c r="F12" s="389"/>
      <c r="G12" s="389"/>
      <c r="H12" s="389"/>
    </row>
    <row r="13" spans="1:8" s="22" customFormat="1">
      <c r="A13" s="389" t="s">
        <v>854</v>
      </c>
      <c r="B13" s="389"/>
      <c r="C13" s="389"/>
      <c r="D13" s="389"/>
      <c r="E13" s="389"/>
      <c r="F13" s="389"/>
      <c r="G13" s="389"/>
      <c r="H13" s="389"/>
    </row>
    <row r="14" spans="1:8">
      <c r="A14" s="349"/>
      <c r="B14" s="349"/>
      <c r="C14" s="349"/>
      <c r="D14" s="349"/>
      <c r="E14" s="349"/>
      <c r="F14" s="349"/>
      <c r="G14" s="349"/>
      <c r="H14" s="349"/>
    </row>
    <row r="15" spans="1:8">
      <c r="A15" s="391" t="s">
        <v>855</v>
      </c>
      <c r="B15" s="349"/>
      <c r="C15" s="349"/>
      <c r="D15" s="349"/>
      <c r="E15" s="349"/>
      <c r="F15" s="349"/>
      <c r="G15" s="349"/>
      <c r="H15" s="349"/>
    </row>
    <row r="16" spans="1:8">
      <c r="A16" s="350"/>
      <c r="B16" s="350"/>
      <c r="C16" s="350"/>
      <c r="D16" s="350"/>
      <c r="E16" s="350"/>
      <c r="F16" s="350"/>
      <c r="G16" s="350"/>
      <c r="H16" s="350"/>
    </row>
    <row r="17" spans="1:8">
      <c r="A17" s="350"/>
      <c r="B17" s="350"/>
      <c r="C17" s="350"/>
      <c r="D17" s="350"/>
      <c r="E17" s="350"/>
      <c r="F17" s="350"/>
      <c r="G17" s="350"/>
      <c r="H17" s="350"/>
    </row>
    <row r="18" spans="1:8">
      <c r="A18" s="350"/>
      <c r="B18" s="350"/>
      <c r="C18" s="350"/>
      <c r="D18" s="350"/>
      <c r="E18" s="350"/>
      <c r="F18" s="350"/>
      <c r="G18" s="350"/>
      <c r="H18" s="350"/>
    </row>
    <row r="19" spans="1:8">
      <c r="A19" s="350"/>
      <c r="B19" s="350"/>
      <c r="C19" s="350"/>
      <c r="D19" s="350"/>
      <c r="E19" s="350"/>
      <c r="F19" s="350"/>
      <c r="G19" s="350"/>
      <c r="H19" s="350"/>
    </row>
    <row r="20" spans="1:8">
      <c r="A20" s="350"/>
      <c r="B20" s="350"/>
      <c r="C20" s="350"/>
      <c r="D20" s="350"/>
      <c r="E20" s="350"/>
      <c r="F20" s="350"/>
      <c r="G20" s="350"/>
      <c r="H20" s="350"/>
    </row>
    <row r="21" spans="1:8">
      <c r="A21" s="350"/>
      <c r="B21" s="350"/>
      <c r="C21" s="350"/>
      <c r="D21" s="350"/>
      <c r="E21" s="350"/>
      <c r="F21" s="350"/>
      <c r="G21" s="350"/>
      <c r="H21" s="350"/>
    </row>
    <row r="22" spans="1:8">
      <c r="A22" s="350"/>
      <c r="B22" s="350"/>
      <c r="C22" s="350"/>
      <c r="D22" s="350"/>
      <c r="E22" s="350"/>
      <c r="F22" s="350"/>
      <c r="G22" s="350"/>
      <c r="H22" s="350"/>
    </row>
    <row r="23" spans="1:8">
      <c r="A23" s="350"/>
      <c r="B23" s="350"/>
      <c r="C23" s="350"/>
      <c r="D23" s="350"/>
      <c r="E23" s="350"/>
      <c r="F23" s="350"/>
      <c r="G23" s="350"/>
      <c r="H23" s="350"/>
    </row>
    <row r="24" spans="1:8">
      <c r="A24" s="350"/>
      <c r="B24" s="350"/>
      <c r="C24" s="350"/>
      <c r="D24" s="350"/>
      <c r="E24" s="350"/>
      <c r="F24" s="350"/>
      <c r="G24" s="350"/>
      <c r="H24" s="350"/>
    </row>
    <row r="25" spans="1:8">
      <c r="A25" s="350"/>
      <c r="B25" s="350"/>
      <c r="C25" s="350"/>
      <c r="D25" s="350"/>
      <c r="E25" s="350"/>
      <c r="F25" s="350"/>
      <c r="G25" s="350"/>
      <c r="H25" s="350"/>
    </row>
    <row r="26" spans="1:8">
      <c r="A26" s="350"/>
      <c r="B26" s="350"/>
      <c r="C26" s="350"/>
      <c r="D26" s="350"/>
      <c r="E26" s="350"/>
      <c r="F26" s="350"/>
      <c r="G26" s="350"/>
      <c r="H26" s="350"/>
    </row>
    <row r="27" spans="1:8">
      <c r="A27" s="350"/>
      <c r="B27" s="350"/>
      <c r="C27" s="350"/>
      <c r="D27" s="350"/>
      <c r="E27" s="350"/>
      <c r="F27" s="350"/>
      <c r="G27" s="350"/>
      <c r="H27" s="350"/>
    </row>
    <row r="28" spans="1:8">
      <c r="A28" s="350"/>
      <c r="B28" s="350"/>
      <c r="C28" s="350"/>
      <c r="D28" s="350"/>
      <c r="E28" s="350"/>
      <c r="F28" s="350"/>
      <c r="G28" s="350"/>
      <c r="H28" s="350"/>
    </row>
    <row r="29" spans="1:8">
      <c r="A29" s="350"/>
      <c r="B29" s="350"/>
      <c r="C29" s="350"/>
      <c r="D29" s="350"/>
      <c r="E29" s="350"/>
      <c r="F29" s="350"/>
      <c r="G29" s="350"/>
      <c r="H29" s="350"/>
    </row>
    <row r="30" spans="1:8">
      <c r="A30" s="350"/>
      <c r="B30" s="350"/>
      <c r="C30" s="350"/>
      <c r="D30" s="350"/>
      <c r="E30" s="350"/>
      <c r="F30" s="350"/>
      <c r="G30" s="350"/>
      <c r="H30" s="350"/>
    </row>
    <row r="31" spans="1:8">
      <c r="A31" s="350"/>
      <c r="B31" s="350"/>
      <c r="C31" s="350"/>
      <c r="D31" s="350"/>
      <c r="E31" s="350"/>
      <c r="F31" s="350"/>
      <c r="G31" s="350"/>
      <c r="H31" s="350"/>
    </row>
    <row r="32" spans="1:8">
      <c r="A32" s="350"/>
      <c r="B32" s="350"/>
      <c r="C32" s="350"/>
      <c r="D32" s="350"/>
      <c r="E32" s="350"/>
      <c r="F32" s="350"/>
      <c r="G32" s="350"/>
      <c r="H32" s="350"/>
    </row>
    <row r="33" spans="1:8">
      <c r="A33" s="350"/>
      <c r="B33" s="350"/>
      <c r="C33" s="350"/>
      <c r="D33" s="350"/>
      <c r="E33" s="350"/>
      <c r="F33" s="350"/>
      <c r="G33" s="350"/>
      <c r="H33" s="350"/>
    </row>
    <row r="34" spans="1:8">
      <c r="A34" s="391" t="s">
        <v>856</v>
      </c>
      <c r="B34" s="349"/>
      <c r="C34" s="349"/>
      <c r="D34" s="349"/>
      <c r="E34" s="349"/>
      <c r="F34" s="349"/>
      <c r="G34" s="349"/>
      <c r="H34" s="349"/>
    </row>
    <row r="35" spans="1:8">
      <c r="A35" s="389" t="s">
        <v>1160</v>
      </c>
      <c r="B35" s="349"/>
      <c r="C35" s="349"/>
      <c r="D35" s="349"/>
      <c r="E35" s="349"/>
      <c r="F35" s="349"/>
      <c r="G35" s="349"/>
      <c r="H35" s="349"/>
    </row>
    <row r="36" spans="1:8">
      <c r="A36" s="389" t="s">
        <v>1161</v>
      </c>
      <c r="B36" s="403" t="s">
        <v>1162</v>
      </c>
      <c r="C36" s="349"/>
      <c r="D36" s="349"/>
      <c r="E36" s="349"/>
      <c r="F36" s="349"/>
      <c r="G36" s="349"/>
      <c r="H36" s="349"/>
    </row>
    <row r="37" spans="1:8">
      <c r="A37" s="389"/>
      <c r="B37" s="349"/>
      <c r="C37" s="349"/>
      <c r="D37" s="349"/>
      <c r="E37" s="349"/>
      <c r="F37" s="349"/>
      <c r="G37" s="349"/>
      <c r="H37" s="349"/>
    </row>
    <row r="38" spans="1:8">
      <c r="A38" s="389" t="s">
        <v>857</v>
      </c>
      <c r="B38" s="349"/>
      <c r="C38" s="349"/>
      <c r="D38" s="349"/>
      <c r="E38" s="349"/>
      <c r="F38" s="349"/>
      <c r="G38" s="349"/>
      <c r="H38" s="349"/>
    </row>
  </sheetData>
  <sheetProtection algorithmName="SHA-512" hashValue="JQrDUBT79GDP0G9o5yK0atB0Bi23alU3/ZHHq69591xF7IBZT4RSBRPI7cJTBCtjHBXEQOwjfXXUxyZnKQWb7A==" saltValue="xyVRmUvYuOaQp3gi5Bd0SA==" spinCount="100000" sheet="1" objects="1" scenarios="1" autoFilter="0"/>
  <mergeCells count="3">
    <mergeCell ref="A7:E7"/>
    <mergeCell ref="A3:F3"/>
    <mergeCell ref="A4:F4"/>
  </mergeCells>
  <hyperlinks>
    <hyperlink ref="B36" r:id="rId1"/>
  </hyperlinks>
  <pageMargins left="0.7" right="0.7" top="0.75" bottom="0.75" header="0.3" footer="0.3"/>
  <pageSetup scale="82"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42"/>
  <sheetViews>
    <sheetView zoomScale="110" zoomScaleNormal="110" workbookViewId="0">
      <selection activeCell="B9" sqref="B9"/>
    </sheetView>
  </sheetViews>
  <sheetFormatPr defaultColWidth="8.85546875" defaultRowHeight="15"/>
  <cols>
    <col min="1" max="1" width="3.42578125" style="22" customWidth="1"/>
    <col min="2" max="2" width="3.7109375" style="22" customWidth="1"/>
    <col min="3" max="3" width="3.85546875" style="22" customWidth="1"/>
    <col min="4" max="4" width="12.28515625" style="22" customWidth="1"/>
    <col min="5" max="5" width="4.5703125" style="22" customWidth="1"/>
    <col min="6" max="9" width="8.85546875" style="22"/>
    <col min="10" max="10" width="16.85546875" style="22" customWidth="1"/>
    <col min="11" max="16384" width="8.85546875" style="22"/>
  </cols>
  <sheetData>
    <row r="1" spans="1:11" s="17" customFormat="1" ht="15.75" customHeight="1">
      <c r="A1" s="10" t="s">
        <v>1163</v>
      </c>
      <c r="C1" s="18"/>
    </row>
    <row r="2" spans="1:11" s="21" customFormat="1" ht="3.75" customHeight="1" thickBot="1">
      <c r="A2" s="19"/>
      <c r="B2" s="19"/>
      <c r="C2" s="20"/>
      <c r="D2" s="19"/>
      <c r="E2" s="19"/>
      <c r="F2" s="19"/>
      <c r="G2" s="19"/>
      <c r="H2" s="19"/>
      <c r="I2" s="19"/>
      <c r="J2" s="19"/>
      <c r="K2" s="19"/>
    </row>
    <row r="3" spans="1:11">
      <c r="A3" s="30"/>
    </row>
    <row r="9" spans="1:11">
      <c r="A9" s="21"/>
      <c r="B9" s="28" t="s">
        <v>8</v>
      </c>
      <c r="C9" s="23"/>
      <c r="E9" s="2"/>
      <c r="F9" s="11" t="s">
        <v>1024</v>
      </c>
    </row>
    <row r="10" spans="1:11">
      <c r="A10" s="21"/>
      <c r="B10" s="28"/>
      <c r="C10" s="23"/>
      <c r="E10" s="2"/>
      <c r="F10" s="11" t="s">
        <v>1206</v>
      </c>
    </row>
    <row r="11" spans="1:11">
      <c r="A11" s="21"/>
      <c r="B11" s="23"/>
      <c r="C11" s="23"/>
      <c r="D11" s="404" t="s">
        <v>1205</v>
      </c>
      <c r="E11" s="2"/>
      <c r="F11" s="11"/>
    </row>
    <row r="12" spans="1:11">
      <c r="A12" s="21"/>
      <c r="B12" s="28"/>
      <c r="C12" s="24"/>
      <c r="D12" s="30"/>
      <c r="E12" s="2"/>
      <c r="F12" s="11" t="s">
        <v>1025</v>
      </c>
    </row>
    <row r="13" spans="1:11">
      <c r="A13" s="21"/>
      <c r="B13" s="4"/>
      <c r="C13" s="25"/>
      <c r="E13" s="2"/>
      <c r="F13" s="11"/>
    </row>
    <row r="14" spans="1:11">
      <c r="A14" s="21"/>
      <c r="B14" s="28"/>
      <c r="C14" s="25"/>
      <c r="D14" s="30" t="s">
        <v>1214</v>
      </c>
      <c r="E14" s="2"/>
      <c r="F14" s="11" t="s">
        <v>1213</v>
      </c>
    </row>
    <row r="15" spans="1:11">
      <c r="A15" s="21"/>
      <c r="B15" s="4"/>
      <c r="C15" s="25"/>
      <c r="E15" s="2"/>
      <c r="F15" s="11"/>
    </row>
    <row r="16" spans="1:11">
      <c r="A16" s="21"/>
      <c r="B16" s="28"/>
      <c r="C16" s="24"/>
      <c r="D16" s="30" t="s">
        <v>1026</v>
      </c>
      <c r="E16" s="2"/>
      <c r="F16" s="2" t="s">
        <v>1210</v>
      </c>
    </row>
    <row r="17" spans="1:6">
      <c r="A17" s="21"/>
      <c r="B17" s="4"/>
      <c r="C17" s="26"/>
      <c r="E17" s="2"/>
      <c r="F17" s="27"/>
    </row>
    <row r="18" spans="1:6">
      <c r="A18" s="21"/>
      <c r="B18" s="28"/>
      <c r="C18" s="24"/>
      <c r="D18" s="30" t="s">
        <v>1027</v>
      </c>
      <c r="E18" s="2"/>
      <c r="F18" s="2" t="s">
        <v>9</v>
      </c>
    </row>
    <row r="19" spans="1:6">
      <c r="A19" s="21"/>
      <c r="B19" s="28"/>
      <c r="C19" s="24"/>
      <c r="D19" s="30" t="s">
        <v>1027</v>
      </c>
      <c r="E19" s="2"/>
      <c r="F19" s="2" t="s">
        <v>11</v>
      </c>
    </row>
    <row r="20" spans="1:6">
      <c r="A20" s="21"/>
      <c r="B20" s="28"/>
      <c r="C20" s="24"/>
      <c r="D20" s="30" t="s">
        <v>1027</v>
      </c>
      <c r="E20" s="2"/>
      <c r="F20" s="2" t="s">
        <v>10</v>
      </c>
    </row>
    <row r="21" spans="1:6">
      <c r="B21" s="28"/>
      <c r="D21" s="30" t="s">
        <v>1027</v>
      </c>
      <c r="F21" s="3" t="s">
        <v>12</v>
      </c>
    </row>
    <row r="22" spans="1:6">
      <c r="B22" s="173"/>
      <c r="D22" s="30"/>
      <c r="F22" s="3"/>
    </row>
    <row r="23" spans="1:6">
      <c r="B23" s="28"/>
      <c r="D23" s="30" t="s">
        <v>1028</v>
      </c>
      <c r="F23" s="3" t="s">
        <v>1209</v>
      </c>
    </row>
    <row r="24" spans="1:6">
      <c r="B24" s="28"/>
      <c r="D24" s="30" t="s">
        <v>1028</v>
      </c>
      <c r="F24" s="3" t="s">
        <v>1208</v>
      </c>
    </row>
    <row r="25" spans="1:6">
      <c r="B25" s="28"/>
      <c r="D25" s="30" t="s">
        <v>1028</v>
      </c>
      <c r="F25" s="3" t="s">
        <v>1222</v>
      </c>
    </row>
    <row r="26" spans="1:6">
      <c r="B26" s="28"/>
      <c r="D26" s="30" t="s">
        <v>1028</v>
      </c>
      <c r="F26" s="3" t="s">
        <v>1207</v>
      </c>
    </row>
    <row r="27" spans="1:6">
      <c r="B27" s="28"/>
      <c r="D27" s="30" t="s">
        <v>1028</v>
      </c>
      <c r="F27" s="3" t="s">
        <v>1314</v>
      </c>
    </row>
    <row r="28" spans="1:6">
      <c r="B28" s="28"/>
      <c r="D28" s="30" t="s">
        <v>1028</v>
      </c>
      <c r="F28" s="3" t="s">
        <v>1312</v>
      </c>
    </row>
    <row r="29" spans="1:6">
      <c r="B29" s="28"/>
      <c r="D29" s="30" t="s">
        <v>1028</v>
      </c>
      <c r="F29" s="3" t="s">
        <v>1212</v>
      </c>
    </row>
    <row r="30" spans="1:6">
      <c r="B30" s="28"/>
      <c r="D30" s="30" t="s">
        <v>1028</v>
      </c>
      <c r="F30" s="3" t="s">
        <v>1313</v>
      </c>
    </row>
    <row r="31" spans="1:6">
      <c r="B31" s="28"/>
      <c r="D31" s="30" t="s">
        <v>1029</v>
      </c>
      <c r="F31" s="3" t="s">
        <v>13</v>
      </c>
    </row>
    <row r="32" spans="1:6">
      <c r="B32" s="28"/>
      <c r="D32" s="30" t="s">
        <v>1030</v>
      </c>
      <c r="F32" s="3" t="s">
        <v>14</v>
      </c>
    </row>
    <row r="33" spans="2:10">
      <c r="B33" s="173"/>
      <c r="D33" s="30"/>
      <c r="F33" s="3" t="s">
        <v>858</v>
      </c>
    </row>
    <row r="34" spans="2:10">
      <c r="B34" s="28"/>
      <c r="D34" s="30" t="s">
        <v>1030</v>
      </c>
      <c r="F34" s="3" t="s">
        <v>576</v>
      </c>
    </row>
    <row r="35" spans="2:10">
      <c r="B35" s="28"/>
      <c r="D35" s="30" t="s">
        <v>1031</v>
      </c>
      <c r="F35" s="3" t="s">
        <v>1216</v>
      </c>
    </row>
    <row r="36" spans="2:10">
      <c r="B36" s="28"/>
      <c r="D36" s="30" t="s">
        <v>1031</v>
      </c>
      <c r="F36" s="3" t="s">
        <v>1217</v>
      </c>
    </row>
    <row r="37" spans="2:10">
      <c r="B37" s="28"/>
      <c r="D37" s="30" t="s">
        <v>1032</v>
      </c>
      <c r="F37" s="3" t="s">
        <v>1033</v>
      </c>
    </row>
    <row r="38" spans="2:10">
      <c r="B38" s="28"/>
      <c r="D38" s="30" t="s">
        <v>1032</v>
      </c>
      <c r="F38" s="3" t="s">
        <v>1034</v>
      </c>
    </row>
    <row r="39" spans="2:10">
      <c r="B39" s="173"/>
    </row>
    <row r="40" spans="2:10">
      <c r="B40" s="28"/>
      <c r="F40" s="3" t="s">
        <v>859</v>
      </c>
    </row>
    <row r="41" spans="2:10">
      <c r="B41" s="28"/>
      <c r="F41" s="3" t="s">
        <v>270</v>
      </c>
    </row>
    <row r="42" spans="2:10">
      <c r="B42" s="28"/>
      <c r="F42" s="3" t="s">
        <v>891</v>
      </c>
    </row>
  </sheetData>
  <sheetProtection algorithmName="SHA-512" hashValue="G2VHqaDdl0FXdV3Q9aaCYGvpvai8I0FiLOV+cvW3mMKNqHzarl1bOTCrguerA5f+U2u8r9KSN31EKNuhRvcFkA==" saltValue="6qpKq1QJjLEhD185drgcgQ==" spinCount="100000" sheet="1" objects="1" scenarios="1" autoFilter="0"/>
  <printOptions horizontalCentered="1"/>
  <pageMargins left="0.7" right="0.7" top="0.75" bottom="0.75" header="0.3" footer="0.3"/>
  <pageSetup orientation="portrait" r:id="rId1"/>
  <headerFooter>
    <oddFooter>&amp;L&amp;9&amp;F&amp;R&amp;9&amp;A,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63"/>
  <sheetViews>
    <sheetView zoomScale="110" zoomScaleNormal="110" workbookViewId="0">
      <selection activeCell="G19" sqref="G19"/>
    </sheetView>
  </sheetViews>
  <sheetFormatPr defaultColWidth="8.85546875" defaultRowHeight="15"/>
  <cols>
    <col min="1" max="1" width="4.140625" style="430" customWidth="1"/>
    <col min="2" max="2" width="41.85546875" style="430" customWidth="1"/>
    <col min="3" max="3" width="53.28515625" style="439" customWidth="1"/>
    <col min="4" max="4" width="4.7109375" style="22" customWidth="1"/>
    <col min="5" max="16384" width="8.85546875" style="22"/>
  </cols>
  <sheetData>
    <row r="1" spans="1:4">
      <c r="A1" s="420" t="s">
        <v>1163</v>
      </c>
    </row>
    <row r="2" spans="1:4" ht="5.45" customHeight="1" thickBot="1">
      <c r="A2" s="421"/>
      <c r="B2" s="421"/>
      <c r="C2" s="440"/>
      <c r="D2" s="13"/>
    </row>
    <row r="3" spans="1:4" ht="5.45" customHeight="1">
      <c r="A3" s="422"/>
      <c r="B3" s="422"/>
      <c r="C3" s="441"/>
      <c r="D3" s="14"/>
    </row>
    <row r="4" spans="1:4" ht="18.75">
      <c r="A4" s="423" t="s">
        <v>391</v>
      </c>
    </row>
    <row r="6" spans="1:4">
      <c r="A6" s="424">
        <v>1</v>
      </c>
      <c r="B6" s="431" t="s">
        <v>16</v>
      </c>
      <c r="C6" s="442" t="s">
        <v>1052</v>
      </c>
      <c r="D6" s="88"/>
    </row>
    <row r="7" spans="1:4">
      <c r="A7" s="427"/>
      <c r="B7" s="1188" t="s">
        <v>3371</v>
      </c>
      <c r="C7" s="445"/>
      <c r="D7" s="88"/>
    </row>
    <row r="8" spans="1:4">
      <c r="A8" s="427"/>
      <c r="B8" s="435" t="s">
        <v>17</v>
      </c>
      <c r="C8" s="445" t="s">
        <v>1052</v>
      </c>
      <c r="D8" s="88"/>
    </row>
    <row r="9" spans="1:4">
      <c r="A9" s="427"/>
      <c r="B9" s="435" t="s">
        <v>963</v>
      </c>
      <c r="C9" s="445" t="s">
        <v>3367</v>
      </c>
      <c r="D9" s="88"/>
    </row>
    <row r="10" spans="1:4">
      <c r="A10" s="427"/>
      <c r="B10" s="1188" t="s">
        <v>3368</v>
      </c>
      <c r="C10" s="445"/>
      <c r="D10" s="88"/>
    </row>
    <row r="11" spans="1:4">
      <c r="A11" s="427"/>
      <c r="B11" s="435" t="s">
        <v>17</v>
      </c>
      <c r="C11" s="445" t="s">
        <v>3369</v>
      </c>
      <c r="D11" s="88"/>
    </row>
    <row r="12" spans="1:4">
      <c r="A12" s="427"/>
      <c r="B12" s="435" t="s">
        <v>963</v>
      </c>
      <c r="C12" s="445" t="s">
        <v>3367</v>
      </c>
      <c r="D12" s="88"/>
    </row>
    <row r="13" spans="1:4">
      <c r="A13" s="427"/>
      <c r="B13" s="1189" t="s">
        <v>3370</v>
      </c>
      <c r="C13" s="1190"/>
      <c r="D13" s="88"/>
    </row>
    <row r="14" spans="1:4">
      <c r="A14" s="427"/>
      <c r="B14" s="435" t="s">
        <v>17</v>
      </c>
      <c r="C14" s="445" t="s">
        <v>3372</v>
      </c>
      <c r="D14" s="88"/>
    </row>
    <row r="15" spans="1:4">
      <c r="A15" s="427"/>
      <c r="B15" s="435" t="s">
        <v>963</v>
      </c>
      <c r="C15" s="445" t="s">
        <v>3373</v>
      </c>
      <c r="D15" s="88"/>
    </row>
    <row r="16" spans="1:4" ht="7.9" customHeight="1">
      <c r="A16" s="428"/>
      <c r="B16" s="437"/>
      <c r="C16" s="449"/>
      <c r="D16" s="88"/>
    </row>
    <row r="17" spans="1:6">
      <c r="A17" s="419">
        <v>2</v>
      </c>
      <c r="B17" s="434" t="s">
        <v>18</v>
      </c>
      <c r="C17" s="444" t="s">
        <v>3119</v>
      </c>
      <c r="D17" s="88"/>
    </row>
    <row r="18" spans="1:6" ht="7.9" customHeight="1">
      <c r="A18" s="428"/>
      <c r="B18" s="437"/>
      <c r="C18" s="449"/>
      <c r="D18" s="88"/>
    </row>
    <row r="19" spans="1:6" ht="37.9" customHeight="1">
      <c r="A19" s="821"/>
      <c r="B19" s="585" t="s">
        <v>3117</v>
      </c>
      <c r="C19" s="586" t="s">
        <v>3118</v>
      </c>
      <c r="D19" s="88"/>
    </row>
    <row r="20" spans="1:6" ht="7.9" customHeight="1">
      <c r="A20" s="428"/>
      <c r="B20" s="437"/>
      <c r="C20" s="449"/>
      <c r="D20" s="88"/>
    </row>
    <row r="21" spans="1:6" ht="49.15" customHeight="1">
      <c r="A21" s="419">
        <v>3</v>
      </c>
      <c r="B21" s="434" t="s">
        <v>19</v>
      </c>
      <c r="C21" s="444" t="s">
        <v>3120</v>
      </c>
      <c r="D21" s="88"/>
      <c r="F21" s="30"/>
    </row>
    <row r="22" spans="1:6" ht="7.9" customHeight="1">
      <c r="A22" s="426"/>
      <c r="B22" s="433"/>
      <c r="C22" s="443"/>
      <c r="D22" s="88"/>
      <c r="F22" s="30"/>
    </row>
    <row r="23" spans="1:6" ht="30">
      <c r="A23" s="419">
        <v>4</v>
      </c>
      <c r="B23" s="434" t="s">
        <v>20</v>
      </c>
      <c r="C23" s="444" t="s">
        <v>1051</v>
      </c>
      <c r="D23" s="88"/>
    </row>
    <row r="24" spans="1:6" ht="7.9" customHeight="1">
      <c r="A24" s="428"/>
      <c r="B24" s="437"/>
      <c r="C24" s="449"/>
      <c r="D24" s="88"/>
    </row>
    <row r="25" spans="1:6">
      <c r="A25" s="427">
        <v>5</v>
      </c>
      <c r="B25" s="435" t="s">
        <v>22</v>
      </c>
      <c r="C25" s="445" t="s">
        <v>1066</v>
      </c>
      <c r="D25" s="88"/>
    </row>
    <row r="26" spans="1:6" ht="30">
      <c r="A26" s="427"/>
      <c r="B26" s="435"/>
      <c r="C26" s="445" t="s">
        <v>1053</v>
      </c>
      <c r="D26" s="88"/>
    </row>
    <row r="27" spans="1:6" ht="30">
      <c r="A27" s="427"/>
      <c r="B27" s="435"/>
      <c r="C27" s="445" t="s">
        <v>1064</v>
      </c>
      <c r="D27" s="88"/>
    </row>
    <row r="28" spans="1:6" ht="30">
      <c r="A28" s="427"/>
      <c r="B28" s="435"/>
      <c r="C28" s="445" t="s">
        <v>3121</v>
      </c>
      <c r="D28" s="88"/>
    </row>
    <row r="29" spans="1:6" ht="7.9" customHeight="1">
      <c r="A29" s="428"/>
      <c r="B29" s="437"/>
      <c r="C29" s="449"/>
      <c r="D29" s="88"/>
    </row>
    <row r="30" spans="1:6" ht="60">
      <c r="A30" s="419">
        <v>6</v>
      </c>
      <c r="B30" s="434" t="s">
        <v>1065</v>
      </c>
      <c r="C30" s="444" t="s">
        <v>1067</v>
      </c>
      <c r="D30" s="88"/>
      <c r="F30" s="30"/>
    </row>
    <row r="31" spans="1:6" ht="7.9" customHeight="1">
      <c r="A31" s="822"/>
      <c r="B31" s="437"/>
      <c r="C31" s="449"/>
      <c r="D31" s="88"/>
      <c r="F31" s="30"/>
    </row>
    <row r="32" spans="1:6" ht="30">
      <c r="A32" s="427"/>
      <c r="B32" s="435" t="s">
        <v>3115</v>
      </c>
      <c r="C32" s="445" t="s">
        <v>3116</v>
      </c>
      <c r="D32" s="88"/>
      <c r="F32" s="30"/>
    </row>
    <row r="33" spans="1:5" ht="7.9" customHeight="1">
      <c r="A33" s="428"/>
      <c r="B33" s="437"/>
      <c r="C33" s="449"/>
      <c r="D33" s="88"/>
    </row>
    <row r="34" spans="1:5" ht="30">
      <c r="A34" s="419">
        <v>7</v>
      </c>
      <c r="B34" s="434" t="s">
        <v>23</v>
      </c>
      <c r="C34" s="444" t="s">
        <v>1188</v>
      </c>
      <c r="D34" s="88"/>
    </row>
    <row r="35" spans="1:5" ht="7.9" customHeight="1">
      <c r="A35" s="426"/>
      <c r="B35" s="433"/>
      <c r="C35" s="443"/>
      <c r="D35" s="88"/>
    </row>
    <row r="36" spans="1:5" ht="61.15" customHeight="1">
      <c r="A36" s="419">
        <v>8</v>
      </c>
      <c r="B36" s="434" t="s">
        <v>24</v>
      </c>
      <c r="C36" s="444" t="s">
        <v>3122</v>
      </c>
      <c r="D36" s="88"/>
    </row>
    <row r="37" spans="1:5" ht="7.9" customHeight="1">
      <c r="A37" s="426"/>
      <c r="B37" s="433"/>
      <c r="C37" s="443"/>
      <c r="D37" s="88"/>
    </row>
    <row r="38" spans="1:5" ht="45">
      <c r="A38" s="419">
        <v>9</v>
      </c>
      <c r="B38" s="434" t="s">
        <v>392</v>
      </c>
      <c r="C38" s="446" t="s">
        <v>3123</v>
      </c>
      <c r="D38" s="88"/>
      <c r="E38" s="217"/>
    </row>
    <row r="39" spans="1:5" ht="7.9" customHeight="1">
      <c r="A39" s="426"/>
      <c r="B39" s="433"/>
      <c r="C39" s="443"/>
      <c r="D39" s="88"/>
      <c r="E39" s="217"/>
    </row>
    <row r="40" spans="1:5">
      <c r="A40" s="424">
        <v>10</v>
      </c>
      <c r="B40" s="431" t="s">
        <v>25</v>
      </c>
      <c r="C40" s="442" t="s">
        <v>3124</v>
      </c>
      <c r="D40" s="88"/>
      <c r="E40" s="217"/>
    </row>
    <row r="41" spans="1:5">
      <c r="A41" s="427"/>
      <c r="B41" s="435"/>
      <c r="C41" s="447" t="s">
        <v>1061</v>
      </c>
      <c r="D41" s="88"/>
      <c r="E41" s="217"/>
    </row>
    <row r="42" spans="1:5" ht="7.9" customHeight="1">
      <c r="A42" s="426"/>
      <c r="B42" s="433"/>
      <c r="C42" s="443"/>
      <c r="D42" s="88"/>
      <c r="E42" s="217"/>
    </row>
    <row r="43" spans="1:5" ht="45">
      <c r="A43" s="419">
        <v>11</v>
      </c>
      <c r="B43" s="436" t="s">
        <v>26</v>
      </c>
      <c r="C43" s="444" t="s">
        <v>1201</v>
      </c>
      <c r="D43" s="88"/>
      <c r="E43" s="217"/>
    </row>
    <row r="44" spans="1:5" ht="7.9" customHeight="1">
      <c r="A44" s="426"/>
      <c r="B44" s="433"/>
      <c r="C44" s="443"/>
      <c r="D44" s="88"/>
      <c r="E44" s="217"/>
    </row>
    <row r="45" spans="1:5" ht="30">
      <c r="A45" s="424">
        <v>12</v>
      </c>
      <c r="B45" s="431" t="s">
        <v>27</v>
      </c>
      <c r="C45" s="442" t="s">
        <v>1055</v>
      </c>
      <c r="D45" s="88"/>
      <c r="E45" s="217"/>
    </row>
    <row r="46" spans="1:5">
      <c r="A46" s="425"/>
      <c r="B46" s="432"/>
      <c r="C46" s="448" t="s">
        <v>1054</v>
      </c>
      <c r="D46" s="88"/>
      <c r="E46" s="217"/>
    </row>
    <row r="47" spans="1:5" ht="7.9" customHeight="1">
      <c r="A47" s="426"/>
      <c r="B47" s="433"/>
      <c r="C47" s="443"/>
      <c r="D47" s="88"/>
      <c r="E47" s="217"/>
    </row>
    <row r="48" spans="1:5">
      <c r="A48" s="424">
        <v>13</v>
      </c>
      <c r="B48" s="431" t="s">
        <v>28</v>
      </c>
      <c r="C48" s="442" t="s">
        <v>1220</v>
      </c>
      <c r="D48" s="88"/>
      <c r="E48" s="217"/>
    </row>
    <row r="49" spans="1:5">
      <c r="A49" s="425"/>
      <c r="B49" s="432"/>
      <c r="C49" s="448" t="s">
        <v>1221</v>
      </c>
      <c r="D49" s="88"/>
      <c r="E49" s="217"/>
    </row>
    <row r="50" spans="1:5" ht="7.9" customHeight="1">
      <c r="A50" s="426"/>
      <c r="B50" s="433"/>
      <c r="C50" s="443"/>
      <c r="D50" s="88"/>
    </row>
    <row r="51" spans="1:5" ht="60.6" customHeight="1">
      <c r="A51" s="424">
        <v>14</v>
      </c>
      <c r="B51" s="431" t="s">
        <v>29</v>
      </c>
      <c r="C51" s="442" t="s">
        <v>3125</v>
      </c>
      <c r="D51" s="88"/>
      <c r="E51" s="30"/>
    </row>
    <row r="52" spans="1:5">
      <c r="A52" s="427"/>
      <c r="B52" s="435"/>
      <c r="C52" s="447" t="s">
        <v>1056</v>
      </c>
      <c r="D52" s="88"/>
    </row>
    <row r="53" spans="1:5" ht="7.9" customHeight="1">
      <c r="A53" s="428"/>
      <c r="B53" s="437"/>
      <c r="C53" s="449"/>
      <c r="D53" s="88"/>
    </row>
    <row r="54" spans="1:5">
      <c r="A54" s="424">
        <v>15</v>
      </c>
      <c r="B54" s="431" t="s">
        <v>30</v>
      </c>
      <c r="C54" s="442" t="s">
        <v>1017</v>
      </c>
      <c r="D54" s="88"/>
    </row>
    <row r="55" spans="1:5" ht="7.9" customHeight="1">
      <c r="A55" s="428"/>
      <c r="B55" s="437"/>
      <c r="C55" s="449"/>
      <c r="D55" s="88"/>
    </row>
    <row r="56" spans="1:5" ht="60">
      <c r="A56" s="424">
        <v>16</v>
      </c>
      <c r="B56" s="431" t="s">
        <v>1057</v>
      </c>
      <c r="C56" s="442" t="s">
        <v>3127</v>
      </c>
    </row>
    <row r="57" spans="1:5">
      <c r="A57" s="425"/>
      <c r="B57" s="432"/>
      <c r="C57" s="448" t="s">
        <v>3126</v>
      </c>
    </row>
    <row r="58" spans="1:5" ht="7.9" customHeight="1">
      <c r="A58" s="426"/>
      <c r="B58" s="433"/>
      <c r="C58" s="443"/>
    </row>
    <row r="59" spans="1:5" ht="45">
      <c r="A59" s="424">
        <v>17</v>
      </c>
      <c r="B59" s="431" t="s">
        <v>295</v>
      </c>
      <c r="C59" s="442" t="s">
        <v>1059</v>
      </c>
    </row>
    <row r="60" spans="1:5">
      <c r="A60" s="425"/>
      <c r="B60" s="432"/>
      <c r="C60" s="448" t="s">
        <v>1060</v>
      </c>
    </row>
    <row r="61" spans="1:5" ht="7.9" customHeight="1">
      <c r="A61" s="429"/>
      <c r="B61" s="438"/>
      <c r="C61" s="450"/>
    </row>
    <row r="62" spans="1:5" ht="45">
      <c r="A62" s="419">
        <v>18</v>
      </c>
      <c r="B62" s="434" t="s">
        <v>264</v>
      </c>
      <c r="C62" s="444" t="s">
        <v>1058</v>
      </c>
    </row>
    <row r="63" spans="1:5" ht="7.9" customHeight="1">
      <c r="A63" s="429"/>
      <c r="B63" s="438"/>
      <c r="C63" s="450"/>
    </row>
  </sheetData>
  <sheetProtection algorithmName="SHA-512" hashValue="oEzqvwpnu1bg1knUfQiy4jETuVz0WBMlwvp8jIlOrQoYUtRW0RPzUY7xakXekZd796+27rV4F1R9Dn1A6eqPZQ==" saltValue="rM0Ckf4UsCvtI1Ty3op8Vw==" spinCount="100000" sheet="1" objects="1" scenarios="1" autoFilter="0"/>
  <mergeCells count="1">
    <mergeCell ref="B13:C13"/>
  </mergeCells>
  <hyperlinks>
    <hyperlink ref="C46" r:id="rId1"/>
    <hyperlink ref="C52" r:id="rId2"/>
    <hyperlink ref="C57" r:id="rId3"/>
    <hyperlink ref="C60" r:id="rId4"/>
    <hyperlink ref="C41" r:id="rId5"/>
    <hyperlink ref="C49" r:id="rId6"/>
  </hyperlinks>
  <printOptions horizontalCentered="1"/>
  <pageMargins left="0.7" right="0.7" top="0.5" bottom="0.75" header="0.3" footer="0.3"/>
  <pageSetup scale="86" fitToHeight="3" orientation="portrait" r:id="rId7"/>
  <headerFooter>
    <oddFooter>&amp;L&amp;9&amp;F&amp;R&amp;9&amp;A, 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A79"/>
  <sheetViews>
    <sheetView zoomScaleNormal="100" workbookViewId="0">
      <selection activeCell="G10" sqref="G10"/>
    </sheetView>
  </sheetViews>
  <sheetFormatPr defaultRowHeight="15"/>
  <cols>
    <col min="1" max="1" width="5" customWidth="1"/>
    <col min="2" max="2" width="6" customWidth="1"/>
    <col min="3" max="3" width="13.140625" customWidth="1"/>
    <col min="4" max="4" width="10.42578125" customWidth="1"/>
    <col min="5" max="5" width="10.5703125" customWidth="1"/>
    <col min="6" max="6" width="11.85546875" customWidth="1"/>
    <col min="7" max="7" width="12.42578125" customWidth="1"/>
    <col min="8" max="8" width="18.85546875" customWidth="1"/>
    <col min="9" max="9" width="13.42578125" customWidth="1"/>
    <col min="10" max="10" width="11.42578125" customWidth="1"/>
    <col min="11" max="11" width="4.28515625" style="319" customWidth="1"/>
    <col min="12" max="12" width="30.28515625" customWidth="1"/>
    <col min="13" max="13" width="5.5703125" style="165" customWidth="1"/>
    <col min="14" max="14" width="3.85546875" style="71" hidden="1" customWidth="1"/>
    <col min="15" max="15" width="13.5703125" hidden="1" customWidth="1"/>
    <col min="16" max="16" width="23.7109375" hidden="1" customWidth="1"/>
    <col min="17" max="18" width="8.85546875" hidden="1" customWidth="1"/>
    <col min="19" max="19" width="13.28515625" hidden="1" customWidth="1"/>
    <col min="20" max="20" width="20.5703125" hidden="1" customWidth="1"/>
    <col min="21" max="25" width="8.85546875" hidden="1" customWidth="1"/>
    <col min="26" max="26" width="16.28515625" hidden="1" customWidth="1"/>
    <col min="27" max="27" width="2.42578125" style="165" customWidth="1"/>
  </cols>
  <sheetData>
    <row r="1" spans="1:17">
      <c r="A1" s="10" t="s">
        <v>3273</v>
      </c>
    </row>
    <row r="2" spans="1:17" ht="6" customHeight="1" thickBot="1">
      <c r="A2" s="1"/>
      <c r="B2" s="1"/>
      <c r="C2" s="1"/>
      <c r="D2" s="1"/>
      <c r="E2" s="1"/>
      <c r="F2" s="1"/>
      <c r="G2" s="1"/>
      <c r="H2" s="1"/>
      <c r="I2" s="1"/>
      <c r="J2" s="1"/>
      <c r="K2" s="623"/>
    </row>
    <row r="4" spans="1:17" ht="18.75">
      <c r="A4" s="34" t="s">
        <v>44</v>
      </c>
      <c r="H4" t="s">
        <v>825</v>
      </c>
      <c r="I4" s="486" t="s">
        <v>88</v>
      </c>
      <c r="K4" s="624"/>
      <c r="L4" s="376" t="str">
        <f>IF(I4="00/00/0000", "Please fill in Application Date", "")</f>
        <v>Please fill in Application Date</v>
      </c>
      <c r="O4" t="s">
        <v>3249</v>
      </c>
      <c r="P4" s="161" t="s">
        <v>573</v>
      </c>
    </row>
    <row r="5" spans="1:17" ht="8.4499999999999993" customHeight="1">
      <c r="A5" s="34"/>
      <c r="P5" s="162"/>
    </row>
    <row r="6" spans="1:17">
      <c r="A6" s="592">
        <v>1</v>
      </c>
      <c r="B6" t="s">
        <v>3248</v>
      </c>
      <c r="D6" s="989"/>
      <c r="E6" s="989"/>
      <c r="F6" s="989"/>
      <c r="G6" s="989"/>
      <c r="H6" s="989"/>
      <c r="P6" s="163" t="s">
        <v>64</v>
      </c>
    </row>
    <row r="7" spans="1:17" ht="13.15" customHeight="1">
      <c r="P7" s="164" t="b">
        <v>1</v>
      </c>
    </row>
    <row r="8" spans="1:17">
      <c r="A8" s="592">
        <v>2</v>
      </c>
      <c r="B8" t="s">
        <v>31</v>
      </c>
      <c r="D8" s="989"/>
      <c r="E8" s="989"/>
      <c r="F8" s="989"/>
      <c r="G8" s="989"/>
      <c r="H8" s="989"/>
      <c r="P8" s="164" t="b">
        <v>0</v>
      </c>
    </row>
    <row r="9" spans="1:17">
      <c r="B9" t="s">
        <v>32</v>
      </c>
      <c r="D9" s="993"/>
      <c r="E9" s="993"/>
      <c r="F9" s="993"/>
      <c r="G9" s="993"/>
      <c r="H9" s="993"/>
    </row>
    <row r="10" spans="1:17">
      <c r="B10" t="s">
        <v>33</v>
      </c>
      <c r="C10" s="989"/>
      <c r="D10" s="989"/>
      <c r="E10" s="989"/>
      <c r="F10" s="823" t="s">
        <v>34</v>
      </c>
      <c r="G10" s="487"/>
      <c r="H10" s="824" t="s">
        <v>35</v>
      </c>
      <c r="I10" s="488"/>
    </row>
    <row r="11" spans="1:17" ht="13.15" customHeight="1"/>
    <row r="12" spans="1:17">
      <c r="A12" s="592">
        <v>3</v>
      </c>
      <c r="B12" t="s">
        <v>3247</v>
      </c>
      <c r="D12" s="989"/>
      <c r="E12" s="989"/>
      <c r="F12" s="989"/>
      <c r="G12" s="989"/>
      <c r="H12" s="989"/>
    </row>
    <row r="13" spans="1:17">
      <c r="B13" t="s">
        <v>757</v>
      </c>
      <c r="D13" s="997"/>
      <c r="E13" s="997"/>
      <c r="F13" s="997"/>
      <c r="H13" s="621" t="s">
        <v>574</v>
      </c>
      <c r="I13" s="998"/>
      <c r="J13" s="998"/>
      <c r="K13" s="625"/>
      <c r="P13" s="84" t="s">
        <v>3211</v>
      </c>
      <c r="Q13" s="211"/>
    </row>
    <row r="14" spans="1:17" ht="13.15" customHeight="1">
      <c r="P14" s="85" t="s">
        <v>3210</v>
      </c>
      <c r="Q14" s="83" t="b">
        <v>1</v>
      </c>
    </row>
    <row r="15" spans="1:17">
      <c r="B15" s="33" t="s">
        <v>1062</v>
      </c>
      <c r="F15" s="986"/>
      <c r="G15" s="986"/>
      <c r="H15" s="986"/>
      <c r="I15" s="986"/>
      <c r="J15" s="986"/>
    </row>
    <row r="16" spans="1:17">
      <c r="A16" s="592">
        <v>4</v>
      </c>
      <c r="B16" t="s">
        <v>1020</v>
      </c>
    </row>
    <row r="17" spans="1:23" ht="39.75" customHeight="1">
      <c r="B17" s="994"/>
      <c r="C17" s="995"/>
      <c r="D17" s="995"/>
      <c r="E17" s="995"/>
      <c r="F17" s="995"/>
      <c r="G17" s="995"/>
      <c r="H17" s="995"/>
      <c r="I17" s="995"/>
      <c r="J17" s="996"/>
      <c r="K17" s="626"/>
    </row>
    <row r="18" spans="1:23" ht="14.45" customHeight="1">
      <c r="B18" s="169"/>
      <c r="C18" s="169"/>
      <c r="D18" s="169"/>
      <c r="E18" s="169"/>
      <c r="F18" s="169"/>
      <c r="G18" s="169"/>
      <c r="H18" s="169"/>
      <c r="I18" s="169"/>
      <c r="J18" s="169"/>
      <c r="K18" s="627"/>
    </row>
    <row r="19" spans="1:23">
      <c r="A19" s="592">
        <v>5</v>
      </c>
      <c r="B19" t="s">
        <v>36</v>
      </c>
      <c r="D19" s="988"/>
      <c r="E19" s="989"/>
      <c r="F19" s="989"/>
      <c r="G19" s="592">
        <v>6</v>
      </c>
      <c r="H19" t="s">
        <v>37</v>
      </c>
      <c r="I19" s="989"/>
      <c r="J19" s="989"/>
      <c r="K19" s="622"/>
      <c r="W19" s="33"/>
    </row>
    <row r="20" spans="1:23" ht="10.9" customHeight="1"/>
    <row r="21" spans="1:23" ht="13.9" customHeight="1">
      <c r="A21" s="592">
        <v>7</v>
      </c>
      <c r="B21" t="s">
        <v>57</v>
      </c>
      <c r="E21" s="488"/>
      <c r="G21" s="592">
        <v>8</v>
      </c>
      <c r="H21" t="s">
        <v>1043</v>
      </c>
      <c r="J21" s="488"/>
      <c r="L21" s="403" t="s">
        <v>1238</v>
      </c>
    </row>
    <row r="22" spans="1:23" ht="13.9" customHeight="1">
      <c r="B22" t="s">
        <v>58</v>
      </c>
      <c r="E22" s="488"/>
    </row>
    <row r="23" spans="1:23" ht="13.9" customHeight="1">
      <c r="B23" t="s">
        <v>59</v>
      </c>
      <c r="E23" s="488"/>
      <c r="G23" s="592">
        <v>9</v>
      </c>
      <c r="H23" t="s">
        <v>1318</v>
      </c>
      <c r="I23" s="988"/>
      <c r="J23" s="988"/>
    </row>
    <row r="24" spans="1:23" ht="10.9" customHeight="1"/>
    <row r="25" spans="1:23" ht="13.9" customHeight="1">
      <c r="A25" s="592">
        <v>10</v>
      </c>
      <c r="B25" t="s">
        <v>403</v>
      </c>
      <c r="G25" s="489"/>
    </row>
    <row r="26" spans="1:23" ht="10.9" customHeight="1"/>
    <row r="27" spans="1:23" ht="13.9" customHeight="1">
      <c r="A27" s="592">
        <v>11</v>
      </c>
      <c r="B27" t="s">
        <v>39</v>
      </c>
      <c r="D27" s="488"/>
      <c r="G27" s="592">
        <v>12</v>
      </c>
      <c r="H27" t="s">
        <v>38</v>
      </c>
      <c r="J27" s="488"/>
    </row>
    <row r="28" spans="1:23" ht="13.9" customHeight="1">
      <c r="A28" s="39"/>
      <c r="H28" t="s">
        <v>3144</v>
      </c>
      <c r="J28" s="616"/>
    </row>
    <row r="29" spans="1:23">
      <c r="A29" s="592"/>
      <c r="H29" t="s">
        <v>3145</v>
      </c>
      <c r="O29" s="84"/>
      <c r="P29" s="210"/>
      <c r="Q29" s="210"/>
      <c r="R29" s="211"/>
    </row>
    <row r="30" spans="1:23" ht="13.15" customHeight="1">
      <c r="H30" s="217"/>
      <c r="O30" s="85"/>
      <c r="P30" s="215"/>
      <c r="Q30" s="215"/>
      <c r="R30" s="83"/>
    </row>
    <row r="31" spans="1:23" ht="13.9" customHeight="1">
      <c r="A31" s="592">
        <v>13</v>
      </c>
      <c r="B31" t="s">
        <v>1018</v>
      </c>
      <c r="G31" s="217"/>
      <c r="H31" s="488" t="b">
        <v>1</v>
      </c>
      <c r="L31" s="992"/>
      <c r="O31" s="59"/>
      <c r="P31" s="59"/>
      <c r="Q31" s="59"/>
      <c r="R31" s="59"/>
    </row>
    <row r="32" spans="1:23" ht="13.9" customHeight="1">
      <c r="A32" s="592"/>
      <c r="G32" s="217"/>
      <c r="H32" s="217"/>
      <c r="L32" s="992"/>
      <c r="O32" s="482"/>
      <c r="P32" s="210"/>
      <c r="Q32" s="210"/>
      <c r="R32" s="210"/>
      <c r="S32" s="211"/>
    </row>
    <row r="33" spans="1:20">
      <c r="A33" s="592">
        <v>14</v>
      </c>
      <c r="B33" t="s">
        <v>409</v>
      </c>
      <c r="D33" t="s">
        <v>748</v>
      </c>
      <c r="E33" s="488"/>
      <c r="G33" s="592">
        <v>15</v>
      </c>
      <c r="H33" s="488"/>
      <c r="I33" t="s">
        <v>3146</v>
      </c>
      <c r="K33" s="628"/>
      <c r="L33" s="247"/>
      <c r="O33" s="85"/>
      <c r="P33" s="215"/>
      <c r="Q33" s="215"/>
      <c r="R33" s="215"/>
      <c r="S33" s="83"/>
    </row>
    <row r="34" spans="1:20">
      <c r="D34" t="s">
        <v>40</v>
      </c>
      <c r="E34" s="488"/>
      <c r="H34" s="217" t="str">
        <f>O35</f>
        <v/>
      </c>
      <c r="J34" s="584"/>
      <c r="O34" s="84" t="s">
        <v>3271</v>
      </c>
      <c r="P34" s="210"/>
      <c r="Q34" s="210"/>
      <c r="R34" s="211"/>
    </row>
    <row r="35" spans="1:20">
      <c r="D35" t="s">
        <v>41</v>
      </c>
      <c r="E35" s="488"/>
      <c r="G35" s="592">
        <v>16</v>
      </c>
      <c r="H35" s="488"/>
      <c r="I35" t="s">
        <v>1180</v>
      </c>
      <c r="O35" s="85" t="str">
        <f>IF(H33&gt;D27, "LIHTC Units cannot be greater than Total Units.", "")</f>
        <v/>
      </c>
      <c r="P35" s="215"/>
      <c r="Q35" s="215"/>
      <c r="R35" s="83"/>
    </row>
    <row r="36" spans="1:20">
      <c r="D36" t="s">
        <v>42</v>
      </c>
      <c r="E36" s="488"/>
      <c r="H36" s="217"/>
      <c r="O36" s="59"/>
      <c r="P36" s="59"/>
    </row>
    <row r="37" spans="1:20">
      <c r="D37" t="s">
        <v>43</v>
      </c>
      <c r="E37" s="488"/>
      <c r="O37" s="84" t="s">
        <v>749</v>
      </c>
      <c r="P37" s="210"/>
      <c r="Q37" s="210"/>
      <c r="R37" s="211"/>
    </row>
    <row r="38" spans="1:20">
      <c r="E38">
        <f>SUM(E33:E37)</f>
        <v>0</v>
      </c>
      <c r="G38" s="217"/>
      <c r="O38" s="85" t="str">
        <f>IF(E38=D27,"", "Error -Total Units should match sum of Unit Types.")</f>
        <v/>
      </c>
      <c r="P38" s="215"/>
      <c r="Q38" s="215"/>
      <c r="R38" s="83"/>
    </row>
    <row r="39" spans="1:20" ht="13.15" customHeight="1">
      <c r="B39" s="217" t="str">
        <f>O38</f>
        <v/>
      </c>
      <c r="G39" s="217"/>
      <c r="O39" s="84" t="s">
        <v>719</v>
      </c>
      <c r="P39" s="210"/>
      <c r="Q39" s="211"/>
      <c r="S39" t="s">
        <v>900</v>
      </c>
    </row>
    <row r="40" spans="1:20" ht="13.9" customHeight="1">
      <c r="A40" s="592">
        <v>17</v>
      </c>
      <c r="B40" t="s">
        <v>1218</v>
      </c>
      <c r="J40" s="488">
        <v>0</v>
      </c>
      <c r="O40" s="212" t="s">
        <v>720</v>
      </c>
      <c r="P40" s="408" t="str">
        <f>IF(P42=1,"Mixed Use/Mixed Income",IF(P43=1,"Supportive Housing",IF(P41=1,"Mixed Income Only","General Residential")))</f>
        <v>Mixed Use/Mixed Income</v>
      </c>
      <c r="Q40" s="214"/>
      <c r="S40" s="59"/>
    </row>
    <row r="41" spans="1:20" ht="13.15" customHeight="1">
      <c r="O41" s="394" t="s">
        <v>997</v>
      </c>
      <c r="P41" s="59">
        <f>IF(AND(Tenants!O13&gt;0, H31=FALSE), 1, 0)</f>
        <v>0</v>
      </c>
      <c r="S41" s="59">
        <f>G25</f>
        <v>0</v>
      </c>
      <c r="T41" t="str">
        <f>IF(S41="Elderly", "Elderly - non specific", IF(S41="Disabled", "PWD - Non Specific", IF(S41 = "Homeless", "Homeless - Other", "GENERAL")))</f>
        <v>GENERAL</v>
      </c>
    </row>
    <row r="42" spans="1:20">
      <c r="A42" s="592">
        <v>18</v>
      </c>
      <c r="B42" t="s">
        <v>718</v>
      </c>
      <c r="F42" s="488" t="b">
        <v>0</v>
      </c>
      <c r="K42" s="506"/>
      <c r="O42" s="212" t="s">
        <v>998</v>
      </c>
      <c r="P42" s="59">
        <f>IF(H31=TRUE, 1, 0)</f>
        <v>1</v>
      </c>
      <c r="Q42" s="214"/>
      <c r="S42" s="59"/>
      <c r="T42" s="407" t="str">
        <f>T41</f>
        <v>GENERAL</v>
      </c>
    </row>
    <row r="43" spans="1:20" ht="13.15" customHeight="1">
      <c r="O43" s="85" t="s">
        <v>721</v>
      </c>
      <c r="P43" s="215">
        <f>IF(J40&gt;0,1,0)</f>
        <v>0</v>
      </c>
      <c r="Q43" s="83"/>
      <c r="S43" s="59"/>
    </row>
    <row r="44" spans="1:20" ht="13.9" customHeight="1">
      <c r="A44" s="592">
        <v>19</v>
      </c>
      <c r="B44" t="s">
        <v>45</v>
      </c>
      <c r="H44" s="988"/>
      <c r="I44" s="989"/>
      <c r="J44" s="989"/>
      <c r="O44" s="564" t="s">
        <v>3272</v>
      </c>
      <c r="P44" s="210"/>
      <c r="Q44" s="211"/>
    </row>
    <row r="45" spans="1:20" ht="13.9" customHeight="1">
      <c r="A45" s="39"/>
      <c r="B45" t="s">
        <v>46</v>
      </c>
      <c r="H45" s="490">
        <v>0</v>
      </c>
      <c r="O45" s="85" t="str">
        <f>IF(H45&gt;1, "Error: 100% max", "")</f>
        <v/>
      </c>
      <c r="P45" s="215"/>
      <c r="Q45" s="83"/>
    </row>
    <row r="46" spans="1:20" ht="13.9" customHeight="1">
      <c r="A46" s="39"/>
      <c r="H46" s="217" t="str">
        <f>O45</f>
        <v/>
      </c>
      <c r="K46" s="506"/>
      <c r="O46" s="589" t="s">
        <v>3138</v>
      </c>
      <c r="P46" s="590"/>
      <c r="Q46" s="591" t="str">
        <f>IFERROR(I48/D27,"")</f>
        <v/>
      </c>
      <c r="S46" t="s">
        <v>901</v>
      </c>
    </row>
    <row r="47" spans="1:20" ht="13.9" customHeight="1">
      <c r="A47" s="592">
        <v>20</v>
      </c>
      <c r="B47" t="s">
        <v>3139</v>
      </c>
      <c r="O47" s="84" t="s">
        <v>750</v>
      </c>
      <c r="P47" s="210"/>
      <c r="Q47" s="211"/>
      <c r="R47" s="59"/>
      <c r="T47" t="s">
        <v>566</v>
      </c>
    </row>
    <row r="48" spans="1:20" ht="13.9" customHeight="1">
      <c r="C48" t="s">
        <v>3147</v>
      </c>
      <c r="I48" s="488">
        <v>0</v>
      </c>
      <c r="O48" s="85" t="s">
        <v>751</v>
      </c>
      <c r="P48" s="215" t="str">
        <f>IF(I48&gt;D27,"Error - UD Units cannot be greater than Total Units", "")</f>
        <v/>
      </c>
      <c r="Q48" s="83"/>
      <c r="R48" s="59"/>
      <c r="T48" t="s">
        <v>567</v>
      </c>
    </row>
    <row r="49" spans="1:20" ht="13.9" customHeight="1">
      <c r="A49" s="39"/>
      <c r="C49" t="s">
        <v>3140</v>
      </c>
      <c r="I49" s="488">
        <v>0</v>
      </c>
      <c r="K49" s="629"/>
      <c r="S49" s="59"/>
      <c r="T49" t="s">
        <v>568</v>
      </c>
    </row>
    <row r="50" spans="1:20" ht="13.9" customHeight="1">
      <c r="C50" t="s">
        <v>3142</v>
      </c>
      <c r="I50" s="488">
        <v>0</v>
      </c>
      <c r="O50" s="59"/>
      <c r="P50" s="59"/>
    </row>
    <row r="51" spans="1:20" ht="13.9" customHeight="1">
      <c r="C51" t="s">
        <v>3141</v>
      </c>
      <c r="I51" s="488">
        <v>0</v>
      </c>
      <c r="O51" s="59"/>
      <c r="P51" s="59"/>
    </row>
    <row r="52" spans="1:20" ht="13.9" customHeight="1">
      <c r="A52" s="39"/>
      <c r="C52" t="s">
        <v>3143</v>
      </c>
      <c r="I52" s="488">
        <v>0</v>
      </c>
      <c r="K52" s="630"/>
      <c r="L52" s="534"/>
      <c r="O52" s="59"/>
      <c r="P52" s="59"/>
    </row>
    <row r="53" spans="1:20" ht="13.15" customHeight="1">
      <c r="O53" s="86"/>
      <c r="P53" s="59"/>
    </row>
    <row r="54" spans="1:20">
      <c r="A54" s="592">
        <v>21</v>
      </c>
      <c r="B54" t="s">
        <v>3162</v>
      </c>
      <c r="G54" s="488"/>
      <c r="H54" s="310"/>
      <c r="I54" s="69" t="s">
        <v>815</v>
      </c>
      <c r="J54" s="488">
        <v>0</v>
      </c>
      <c r="K54" s="506"/>
      <c r="O54" t="s">
        <v>816</v>
      </c>
      <c r="R54" s="59"/>
    </row>
    <row r="55" spans="1:20" ht="10.9" customHeight="1">
      <c r="A55" s="592"/>
      <c r="K55" s="506"/>
      <c r="R55" s="59"/>
    </row>
    <row r="56" spans="1:20" ht="15" customHeight="1">
      <c r="B56" t="s">
        <v>814</v>
      </c>
      <c r="G56" s="488"/>
      <c r="H56" s="991" t="s">
        <v>1219</v>
      </c>
      <c r="I56" s="991"/>
      <c r="J56" s="633"/>
      <c r="O56" s="84" t="s">
        <v>562</v>
      </c>
      <c r="P56" s="210"/>
      <c r="Q56" s="211" t="s">
        <v>560</v>
      </c>
    </row>
    <row r="57" spans="1:20" ht="13.15" customHeight="1">
      <c r="H57" s="365"/>
      <c r="I57" s="365"/>
      <c r="O57" s="212" t="s">
        <v>561</v>
      </c>
      <c r="P57" s="59"/>
      <c r="Q57" s="214" t="s">
        <v>559</v>
      </c>
    </row>
    <row r="58" spans="1:20">
      <c r="H58" s="583"/>
      <c r="I58" s="583"/>
      <c r="J58" s="583"/>
      <c r="O58" s="212" t="s">
        <v>563</v>
      </c>
      <c r="P58" s="59"/>
      <c r="Q58" s="214"/>
    </row>
    <row r="59" spans="1:20">
      <c r="A59" s="592">
        <v>22</v>
      </c>
      <c r="B59" t="s">
        <v>803</v>
      </c>
      <c r="G59" s="488" t="b">
        <v>0</v>
      </c>
      <c r="O59" s="85"/>
      <c r="P59" s="215"/>
      <c r="Q59" s="83"/>
    </row>
    <row r="60" spans="1:20">
      <c r="B60" s="532" t="s">
        <v>575</v>
      </c>
      <c r="E60" s="989"/>
      <c r="F60" s="989"/>
      <c r="G60" s="989"/>
      <c r="H60" s="989"/>
      <c r="R60" s="59"/>
    </row>
    <row r="61" spans="1:20">
      <c r="B61" s="532" t="s">
        <v>3148</v>
      </c>
      <c r="F61" s="984"/>
      <c r="G61" s="984"/>
      <c r="H61" s="984"/>
      <c r="I61" s="984"/>
      <c r="J61" s="984"/>
      <c r="R61" s="59"/>
    </row>
    <row r="62" spans="1:20" ht="13.9" customHeight="1">
      <c r="F62" s="984"/>
      <c r="G62" s="984"/>
      <c r="H62" s="984"/>
      <c r="I62" s="984"/>
      <c r="J62" s="984"/>
      <c r="O62" t="s">
        <v>902</v>
      </c>
      <c r="P62" s="582" t="str">
        <f>IF(G56&gt;"",G56, IF(G54&gt;"", G54, ""))</f>
        <v/>
      </c>
      <c r="R62" s="59"/>
    </row>
    <row r="63" spans="1:20" ht="13.9" customHeight="1">
      <c r="F63" s="985"/>
      <c r="G63" s="985"/>
      <c r="H63" s="985"/>
      <c r="I63" s="985"/>
      <c r="J63" s="985"/>
      <c r="R63" s="59"/>
      <c r="S63" s="59"/>
    </row>
    <row r="64" spans="1:20" ht="10.9" customHeight="1">
      <c r="K64" s="79"/>
      <c r="R64" s="59"/>
      <c r="S64" s="59"/>
    </row>
    <row r="65" spans="1:19">
      <c r="B65" s="532" t="s">
        <v>3149</v>
      </c>
      <c r="F65" s="488"/>
      <c r="R65" s="59"/>
      <c r="S65" s="59"/>
    </row>
    <row r="66" spans="1:19" ht="13.15" customHeight="1">
      <c r="B66" s="532" t="s">
        <v>3150</v>
      </c>
      <c r="F66" s="488"/>
      <c r="R66" s="59"/>
      <c r="S66" s="59"/>
    </row>
    <row r="67" spans="1:19">
      <c r="R67" s="59"/>
      <c r="S67" s="59"/>
    </row>
    <row r="68" spans="1:19">
      <c r="A68" s="592">
        <v>23</v>
      </c>
      <c r="B68" t="s">
        <v>3166</v>
      </c>
      <c r="H68" s="990"/>
      <c r="I68" s="990"/>
      <c r="J68" s="990"/>
      <c r="R68" s="59"/>
      <c r="S68" s="59"/>
    </row>
    <row r="69" spans="1:19">
      <c r="R69" s="59"/>
      <c r="S69" s="59"/>
    </row>
    <row r="70" spans="1:19">
      <c r="B70" t="s">
        <v>3167</v>
      </c>
      <c r="F70" s="990"/>
      <c r="G70" s="990"/>
      <c r="H70" s="990"/>
      <c r="I70" s="990"/>
      <c r="R70" s="59"/>
      <c r="S70" s="59"/>
    </row>
    <row r="71" spans="1:19">
      <c r="R71" s="59"/>
      <c r="S71" s="59"/>
    </row>
    <row r="72" spans="1:19">
      <c r="A72" s="592">
        <v>24</v>
      </c>
      <c r="B72" t="s">
        <v>1189</v>
      </c>
      <c r="H72" s="59"/>
      <c r="I72" s="990"/>
      <c r="J72" s="990"/>
      <c r="K72" s="631"/>
    </row>
    <row r="73" spans="1:19">
      <c r="F73" t="s">
        <v>1112</v>
      </c>
      <c r="H73" s="984"/>
      <c r="I73" s="987"/>
      <c r="J73" s="987"/>
      <c r="K73" s="632"/>
    </row>
    <row r="74" spans="1:19">
      <c r="H74" s="984"/>
      <c r="I74" s="984"/>
      <c r="J74" s="984"/>
      <c r="K74" s="632"/>
    </row>
    <row r="75" spans="1:19">
      <c r="H75" s="985"/>
      <c r="I75" s="985"/>
      <c r="J75" s="985"/>
      <c r="K75" s="632"/>
    </row>
    <row r="77" spans="1:19">
      <c r="R77" s="59"/>
      <c r="S77" s="59"/>
    </row>
    <row r="78" spans="1:19">
      <c r="R78" s="59"/>
      <c r="S78" s="59"/>
    </row>
    <row r="79" spans="1:19">
      <c r="R79" s="59"/>
      <c r="S79" s="59"/>
    </row>
  </sheetData>
  <sheetProtection algorithmName="SHA-512" hashValue="ANqkEop2h1czmbPqbVVgYJKPkvIEilbwYVdEcDm2/5rLVao1JwsmUDJxwSE/DFW0cVYD40ePP5TnyXGR3U2Xlw==" saltValue="tWLZKoT4i0f2pKfiQCELFw==" spinCount="100000" sheet="1" objects="1" scenarios="1" autoFilter="0"/>
  <mergeCells count="21">
    <mergeCell ref="L31:L32"/>
    <mergeCell ref="D6:H6"/>
    <mergeCell ref="D8:H8"/>
    <mergeCell ref="D9:H9"/>
    <mergeCell ref="C10:E10"/>
    <mergeCell ref="D19:F19"/>
    <mergeCell ref="D12:H12"/>
    <mergeCell ref="B17:J17"/>
    <mergeCell ref="D13:F13"/>
    <mergeCell ref="I13:J13"/>
    <mergeCell ref="F61:J63"/>
    <mergeCell ref="F15:J15"/>
    <mergeCell ref="H73:J75"/>
    <mergeCell ref="H44:J44"/>
    <mergeCell ref="E60:H60"/>
    <mergeCell ref="I72:J72"/>
    <mergeCell ref="F70:I70"/>
    <mergeCell ref="H68:J68"/>
    <mergeCell ref="I23:J23"/>
    <mergeCell ref="I19:J19"/>
    <mergeCell ref="H56:I56"/>
  </mergeCells>
  <dataValidations count="19">
    <dataValidation type="list" allowBlank="1" showInputMessage="1" showErrorMessage="1" errorTitle="Invalid Entry" error="Must select True or False" sqref="F42">
      <formula1>$P$7:$P$8</formula1>
    </dataValidation>
    <dataValidation type="list" allowBlank="1" showInputMessage="1" showErrorMessage="1" errorTitle="Invalid selection" error="Must choose True or False" sqref="G59 H31 J21">
      <formula1>$P$7:$P$8</formula1>
    </dataValidation>
    <dataValidation type="custom" allowBlank="1" showInputMessage="1" showErrorMessage="1" errorTitle="Invalid Entry" error="Please enter only 10 digits.  The field will automatically format as a phone number. " sqref="K13">
      <formula1>AND(ISNUMBER(K13),LEN(K13)=10)</formula1>
    </dataValidation>
    <dataValidation type="list" allowBlank="1" showInputMessage="1" showErrorMessage="1" sqref="G25">
      <formula1>$T$47:$T$49</formula1>
    </dataValidation>
    <dataValidation type="list" allowBlank="1" showInputMessage="1" showErrorMessage="1" errorTitle="Invalid Entry" error="Select from choices provided" sqref="G54">
      <formula1>$O$56:$O$58</formula1>
    </dataValidation>
    <dataValidation type="list" allowBlank="1" showInputMessage="1" showErrorMessage="1" errorTitle="Invalid Entry" error="Select from options provided. " sqref="G56">
      <formula1>$Q$56:$Q$57</formula1>
    </dataValidation>
    <dataValidation type="list" errorStyle="warning" showInputMessage="1" showErrorMessage="1" errorTitle="SmartDox" error="The value you entered for the dropdown is not valid." sqref="P62">
      <formula1>SD_D_PL_TaxCreditPercentType_Name</formula1>
    </dataValidation>
    <dataValidation type="list" errorStyle="warning" showInputMessage="1" showErrorMessage="1" errorTitle="SmartDox" error="The value you entered for the dropdown is not valid." sqref="T42">
      <formula1>SD_D_PL_PopulationSubType_Name</formula1>
    </dataValidation>
    <dataValidation type="list" errorStyle="warning" showInputMessage="1" showErrorMessage="1" errorTitle="SmartDox" error="The value you entered for the dropdown is not valid." sqref="G10">
      <formula1>SD_D_PL_State_Name</formula1>
    </dataValidation>
    <dataValidation type="list" errorStyle="warning" showInputMessage="1" showErrorMessage="1" errorTitle="SmartDox" error="The value you entered for the dropdown is not valid." sqref="P40">
      <formula1>SD_D_PL_PropertyType_Name</formula1>
    </dataValidation>
    <dataValidation type="list" errorStyle="warning" showInputMessage="1" showErrorMessage="1" errorTitle="SmartDox" error="The value you entered for the dropdown is not valid." sqref="D19">
      <formula1>SD_D_PL_Jurisdiction_Name</formula1>
    </dataValidation>
    <dataValidation type="list" errorStyle="warning" showInputMessage="1" showErrorMessage="1" errorTitle="SmartDox" error="The value you entered for the dropdown is not valid." sqref="H44">
      <formula1>SD_D_PL_TenantStatus_Name</formula1>
    </dataValidation>
    <dataValidation type="list" errorStyle="warning" showInputMessage="1" showErrorMessage="1" errorTitle="SmartDox" error="The value you entered for the dropdown is not valid." sqref="I23">
      <formula1>SD_D_PL_RevitalizationType_Name</formula1>
    </dataValidation>
    <dataValidation type="list" errorStyle="warning" showInputMessage="1" showErrorMessage="1" errorTitle="SmartDox" error="The value you entered for the dropdown is not valid." sqref="I72">
      <formula1>SD_D_PL_UDF_343_Name</formula1>
    </dataValidation>
    <dataValidation type="list" errorStyle="warning" showInputMessage="1" showErrorMessage="1" errorTitle="SmartDox" error="The value you entered for the dropdown is not valid." sqref="H68">
      <formula1>SD_D_PL_UDF_450_Name</formula1>
    </dataValidation>
    <dataValidation type="list" errorStyle="warning" showInputMessage="1" showErrorMessage="1" errorTitle="SmartDox" error="The value you entered for the dropdown is not valid." sqref="F70">
      <formula1>SD_D_PL_UDF_447_Name</formula1>
    </dataValidation>
    <dataValidation type="custom" allowBlank="1" showInputMessage="1" showErrorMessage="1" errorTitle="Invalid format" error="Please enter only 10 digits for the phone number.  Field is set to automatically format correctly. " sqref="I13">
      <formula1>AND(ISNUMBER(I13), LEN(I13)=10)</formula1>
    </dataValidation>
    <dataValidation type="whole" allowBlank="1" showInputMessage="1" showErrorMessage="1" errorTitle="Invalid Entry" error="Please enter only the number assigned to the district.  " sqref="E21:E23">
      <formula1>0</formula1>
      <formula2>1000</formula2>
    </dataValidation>
    <dataValidation type="whole" operator="greaterThan" allowBlank="1" showInputMessage="1" showErrorMessage="1" errorTitle="Use Whole Numbers Only" error="Use Whole Numbers Only" sqref="D27">
      <formula1>0</formula1>
    </dataValidation>
  </dataValidations>
  <hyperlinks>
    <hyperlink ref="L21" r:id="rId1" display="Link to HUD QCT Map"/>
  </hyperlinks>
  <printOptions horizontalCentered="1"/>
  <pageMargins left="0.45" right="0.45" top="0.25" bottom="0.75" header="0.3" footer="0.3"/>
  <pageSetup scale="86" fitToHeight="10" orientation="portrait" r:id="rId2"/>
  <headerFooter>
    <oddFooter>&amp;L&amp;9&amp;F&amp;R&amp;9&amp;A, Page &amp;P of &amp;N</oddFooter>
  </headerFooter>
  <rowBreaks count="1" manualBreakCount="1">
    <brk id="57" max="9" man="1"/>
  </rowBreaks>
  <ignoredErrors>
    <ignoredError sqref="A65:A67 A56:A57 A43 A48 A50:A51 A53 A75:A1048576 A2:A5 A60 A63 A28 A34:A39 A17:A18 A20 A9:A11 A7 A30 A13 A41 A73"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Invalid Entry" error="Select from available options">
          <x14:formula1>
            <xm:f>Dropdowns!$A$32:$A$39</xm:f>
          </x14:formula1>
          <xm:sqref>E60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R138"/>
  <sheetViews>
    <sheetView zoomScale="110" zoomScaleNormal="110" workbookViewId="0">
      <selection activeCell="A3" sqref="A3"/>
    </sheetView>
  </sheetViews>
  <sheetFormatPr defaultRowHeight="15"/>
  <cols>
    <col min="1" max="1" width="4.7109375" style="33" customWidth="1"/>
    <col min="2" max="2" width="32.5703125" customWidth="1"/>
    <col min="3" max="3" width="17.140625" customWidth="1"/>
    <col min="4" max="4" width="11.42578125" customWidth="1"/>
    <col min="5" max="5" width="12.5703125" customWidth="1"/>
    <col min="6" max="6" width="18.42578125" customWidth="1"/>
    <col min="7" max="7" width="13.28515625" customWidth="1"/>
    <col min="8" max="8" width="8.42578125" customWidth="1"/>
    <col min="9" max="9" width="23.28515625" style="71" customWidth="1"/>
    <col min="10" max="10" width="2.42578125" style="165" customWidth="1"/>
    <col min="11" max="11" width="9.7109375" hidden="1" customWidth="1"/>
    <col min="12" max="12" width="4.140625" hidden="1" customWidth="1"/>
    <col min="13" max="13" width="30.7109375" hidden="1" customWidth="1"/>
    <col min="14" max="14" width="14.85546875" hidden="1" customWidth="1"/>
    <col min="15" max="15" width="21.42578125" hidden="1" customWidth="1"/>
    <col min="16" max="16" width="8.85546875" hidden="1" customWidth="1"/>
    <col min="17" max="17" width="2.85546875" hidden="1" customWidth="1"/>
    <col min="18" max="18" width="2.42578125" style="165" customWidth="1"/>
  </cols>
  <sheetData>
    <row r="1" spans="1:18">
      <c r="A1" s="10" t="str">
        <f>'DEV Info'!A1</f>
        <v>Virginia Housing Rental Housing Loan Application - MIXED USE</v>
      </c>
      <c r="K1" s="33" t="s">
        <v>248</v>
      </c>
    </row>
    <row r="2" spans="1:18" ht="7.9" customHeight="1" thickBot="1">
      <c r="A2" s="65"/>
      <c r="B2" s="1"/>
      <c r="C2" s="1"/>
      <c r="D2" s="1"/>
      <c r="E2" s="1"/>
      <c r="F2" s="1"/>
      <c r="G2" s="1"/>
      <c r="H2" s="1"/>
      <c r="I2" s="219"/>
      <c r="J2" s="166"/>
      <c r="R2" s="166"/>
    </row>
    <row r="3" spans="1:18">
      <c r="O3" s="33" t="s">
        <v>832</v>
      </c>
    </row>
    <row r="4" spans="1:18" ht="18.75">
      <c r="A4" s="34" t="s">
        <v>804</v>
      </c>
      <c r="K4" s="220" t="s">
        <v>64</v>
      </c>
      <c r="M4" s="329"/>
      <c r="O4" t="s">
        <v>732</v>
      </c>
      <c r="P4" s="407" t="s">
        <v>735</v>
      </c>
    </row>
    <row r="5" spans="1:18">
      <c r="B5" t="s">
        <v>806</v>
      </c>
      <c r="K5" s="221" t="b">
        <v>1</v>
      </c>
      <c r="M5" s="86"/>
      <c r="O5" t="s">
        <v>740</v>
      </c>
      <c r="P5" t="b">
        <f>IF(OR(C14 = "Refinance - Internal w/o Renovation", C14="Refinance - Internal w/Renovation"), TRUE, FALSE)</f>
        <v>0</v>
      </c>
    </row>
    <row r="6" spans="1:18" ht="11.45" customHeight="1">
      <c r="K6" s="222" t="b">
        <v>0</v>
      </c>
      <c r="M6" s="86"/>
    </row>
    <row r="7" spans="1:18" ht="13.9" customHeight="1">
      <c r="A7" s="66" t="s">
        <v>1352</v>
      </c>
      <c r="B7" s="259" t="s">
        <v>1195</v>
      </c>
      <c r="K7" s="59"/>
      <c r="M7" s="86"/>
    </row>
    <row r="8" spans="1:18" ht="11.45" customHeight="1">
      <c r="B8" s="259"/>
      <c r="K8" s="59"/>
      <c r="M8" s="86"/>
    </row>
    <row r="9" spans="1:18" ht="13.9" customHeight="1">
      <c r="B9" s="33" t="s">
        <v>1196</v>
      </c>
      <c r="D9" s="491" t="b">
        <v>0</v>
      </c>
      <c r="F9" s="217" t="str">
        <f>M12</f>
        <v/>
      </c>
      <c r="K9" s="59"/>
      <c r="M9" s="86"/>
    </row>
    <row r="10" spans="1:18" ht="13.9" customHeight="1">
      <c r="B10" s="258"/>
      <c r="F10" s="1026" t="s">
        <v>3111</v>
      </c>
      <c r="G10" s="1026"/>
      <c r="K10" s="59"/>
      <c r="M10" s="86"/>
    </row>
    <row r="11" spans="1:18" ht="18" customHeight="1">
      <c r="B11" s="33" t="s">
        <v>999</v>
      </c>
      <c r="C11" s="989"/>
      <c r="D11" s="989"/>
      <c r="E11" s="581"/>
      <c r="F11" s="1026"/>
      <c r="G11" s="1026"/>
      <c r="H11" s="488">
        <v>0</v>
      </c>
      <c r="K11" s="59"/>
      <c r="M11" s="543" t="s">
        <v>1311</v>
      </c>
      <c r="N11" s="210"/>
      <c r="O11" s="211"/>
    </row>
    <row r="12" spans="1:18" ht="13.9" customHeight="1">
      <c r="B12" s="33"/>
      <c r="C12" s="33"/>
      <c r="D12" s="33"/>
      <c r="E12" s="395"/>
      <c r="F12" s="1027" t="s">
        <v>1001</v>
      </c>
      <c r="G12" s="1027"/>
      <c r="H12" s="71"/>
      <c r="K12" s="59"/>
      <c r="M12" s="400" t="str">
        <f>IF(H11&gt;18, "If Perm Forward for more than 18 months, additional fees may apply.","")</f>
        <v/>
      </c>
      <c r="N12" s="59"/>
      <c r="O12" s="214"/>
    </row>
    <row r="13" spans="1:18" ht="15.75" customHeight="1">
      <c r="F13" s="1027"/>
      <c r="G13" s="1027"/>
      <c r="H13" s="489">
        <v>0</v>
      </c>
      <c r="K13" s="59"/>
      <c r="M13" s="401"/>
      <c r="N13" s="215"/>
      <c r="O13" s="83"/>
    </row>
    <row r="14" spans="1:18" ht="13.9" customHeight="1">
      <c r="B14" s="33" t="s">
        <v>1000</v>
      </c>
      <c r="C14" s="989"/>
      <c r="D14" s="989"/>
      <c r="E14" s="989"/>
      <c r="K14" s="59"/>
      <c r="M14" s="86"/>
    </row>
    <row r="15" spans="1:18" ht="11.45" customHeight="1">
      <c r="K15" s="59"/>
      <c r="M15" s="86"/>
    </row>
    <row r="16" spans="1:18" ht="13.9" customHeight="1">
      <c r="B16" s="33" t="s">
        <v>1200</v>
      </c>
      <c r="F16" s="491" t="b">
        <v>0</v>
      </c>
      <c r="K16" s="59"/>
      <c r="M16" s="86"/>
    </row>
    <row r="17" spans="1:13" ht="11.45" customHeight="1">
      <c r="K17" s="59"/>
      <c r="M17" s="86"/>
    </row>
    <row r="18" spans="1:13" ht="16.899999999999999" customHeight="1">
      <c r="A18" s="547" t="s">
        <v>1353</v>
      </c>
      <c r="B18" s="34" t="s">
        <v>1137</v>
      </c>
      <c r="H18" s="548" t="str">
        <f>IF(C11&lt;&gt;"Construction/Permanent", "Skip this section","")</f>
        <v>Skip this section</v>
      </c>
      <c r="K18" s="59"/>
      <c r="M18" s="86"/>
    </row>
    <row r="19" spans="1:13" ht="11.45" customHeight="1">
      <c r="K19" s="59"/>
      <c r="M19" s="86"/>
    </row>
    <row r="20" spans="1:13" ht="14.65" customHeight="1">
      <c r="A20" s="66">
        <v>1</v>
      </c>
      <c r="B20" s="259" t="s">
        <v>1197</v>
      </c>
      <c r="K20" s="59"/>
      <c r="M20" s="86"/>
    </row>
    <row r="21" spans="1:13" ht="34.9" customHeight="1">
      <c r="B21" s="328" t="s">
        <v>48</v>
      </c>
      <c r="C21" s="37" t="s">
        <v>49</v>
      </c>
      <c r="D21" s="37" t="s">
        <v>47</v>
      </c>
      <c r="E21" s="37" t="s">
        <v>572</v>
      </c>
      <c r="K21" s="59"/>
      <c r="M21" s="86"/>
    </row>
    <row r="22" spans="1:13" ht="14.65" customHeight="1">
      <c r="B22" s="295" t="s">
        <v>1128</v>
      </c>
      <c r="C22" s="492"/>
      <c r="D22" s="493"/>
      <c r="E22" s="494"/>
      <c r="K22" s="59"/>
      <c r="M22" s="86"/>
    </row>
    <row r="23" spans="1:13" ht="14.65" customHeight="1">
      <c r="B23" s="295" t="s">
        <v>768</v>
      </c>
      <c r="C23" s="492"/>
      <c r="D23" s="493"/>
      <c r="E23" s="494"/>
      <c r="K23" s="59"/>
      <c r="M23" s="86"/>
    </row>
    <row r="24" spans="1:13" ht="14.65" customHeight="1">
      <c r="B24" s="295" t="s">
        <v>1129</v>
      </c>
      <c r="C24" s="492"/>
      <c r="D24" s="493"/>
      <c r="E24" s="494"/>
      <c r="K24" s="59"/>
      <c r="M24" s="86"/>
    </row>
    <row r="25" spans="1:13" ht="14.65" customHeight="1">
      <c r="B25" s="295" t="s">
        <v>1129</v>
      </c>
      <c r="C25" s="492"/>
      <c r="D25" s="493"/>
      <c r="E25" s="494"/>
      <c r="K25" s="59"/>
      <c r="M25" s="86"/>
    </row>
    <row r="26" spans="1:13" ht="14.65" customHeight="1">
      <c r="B26" s="295" t="s">
        <v>1129</v>
      </c>
      <c r="C26" s="492"/>
      <c r="D26" s="493"/>
      <c r="E26" s="494"/>
      <c r="K26" s="59"/>
      <c r="M26" s="86"/>
    </row>
    <row r="27" spans="1:13" ht="14.65" customHeight="1">
      <c r="B27" s="295" t="s">
        <v>769</v>
      </c>
      <c r="C27" s="492"/>
      <c r="D27" s="493"/>
      <c r="E27" s="494"/>
      <c r="K27" s="59"/>
      <c r="M27" s="86"/>
    </row>
    <row r="28" spans="1:13" ht="14.65" customHeight="1">
      <c r="B28" s="295" t="s">
        <v>1130</v>
      </c>
      <c r="C28" s="492"/>
      <c r="D28" s="493"/>
      <c r="E28" s="494"/>
      <c r="K28" s="59"/>
      <c r="M28" s="86"/>
    </row>
    <row r="29" spans="1:13" ht="14.65" customHeight="1">
      <c r="B29" s="1034" t="s">
        <v>1198</v>
      </c>
      <c r="C29" s="81">
        <f>SUM(C22:C28)</f>
        <v>0</v>
      </c>
      <c r="K29" s="59"/>
      <c r="M29" s="59"/>
    </row>
    <row r="30" spans="1:13" ht="14.65" customHeight="1">
      <c r="B30" s="1035"/>
      <c r="K30" s="59"/>
      <c r="M30" s="59"/>
    </row>
    <row r="31" spans="1:13" ht="14.65" customHeight="1">
      <c r="B31" s="481" t="s">
        <v>1131</v>
      </c>
      <c r="C31" s="552" t="e">
        <f>C29/'DEV Info'!D27</f>
        <v>#DIV/0!</v>
      </c>
      <c r="K31" s="59"/>
      <c r="M31" s="59"/>
    </row>
    <row r="32" spans="1:13" ht="13.9" customHeight="1">
      <c r="A32" s="66"/>
      <c r="C32" s="33"/>
      <c r="E32" s="33"/>
      <c r="F32" s="224"/>
    </row>
    <row r="33" spans="1:6">
      <c r="A33" s="66">
        <v>2</v>
      </c>
      <c r="B33" s="481" t="s">
        <v>1141</v>
      </c>
      <c r="C33" s="33"/>
      <c r="F33" s="224"/>
    </row>
    <row r="34" spans="1:6" ht="9" customHeight="1">
      <c r="A34" s="66"/>
      <c r="C34" s="33"/>
    </row>
    <row r="35" spans="1:6" ht="24.75">
      <c r="A35" s="66"/>
      <c r="B35" s="223" t="s">
        <v>774</v>
      </c>
      <c r="C35" s="37" t="s">
        <v>49</v>
      </c>
      <c r="D35" s="37" t="s">
        <v>47</v>
      </c>
      <c r="E35" s="37" t="s">
        <v>572</v>
      </c>
    </row>
    <row r="36" spans="1:6">
      <c r="A36" s="66"/>
      <c r="B36" s="494"/>
      <c r="C36" s="492"/>
      <c r="D36" s="493"/>
      <c r="E36" s="494"/>
    </row>
    <row r="37" spans="1:6">
      <c r="A37" s="66"/>
      <c r="B37" s="494"/>
      <c r="C37" s="492"/>
      <c r="D37" s="493"/>
      <c r="E37" s="494"/>
    </row>
    <row r="38" spans="1:6">
      <c r="A38" s="66"/>
      <c r="B38" s="494"/>
      <c r="C38" s="492"/>
      <c r="D38" s="493"/>
      <c r="E38" s="494"/>
    </row>
    <row r="39" spans="1:6">
      <c r="A39" s="66"/>
      <c r="B39" s="494"/>
      <c r="C39" s="492"/>
      <c r="D39" s="493"/>
      <c r="E39" s="494"/>
    </row>
    <row r="40" spans="1:6">
      <c r="A40" s="66"/>
      <c r="B40" s="494"/>
      <c r="C40" s="492"/>
      <c r="D40" s="493"/>
      <c r="E40" s="494"/>
    </row>
    <row r="41" spans="1:6">
      <c r="A41" s="66"/>
      <c r="B41" s="494"/>
      <c r="C41" s="492"/>
      <c r="D41" s="493"/>
      <c r="E41" s="494"/>
    </row>
    <row r="42" spans="1:6">
      <c r="A42" s="66"/>
      <c r="B42" s="75" t="s">
        <v>785</v>
      </c>
      <c r="C42" s="224">
        <f>SUM(C36:C41)</f>
        <v>0</v>
      </c>
    </row>
    <row r="43" spans="1:6">
      <c r="A43" s="66"/>
      <c r="B43" s="75"/>
      <c r="C43" s="224"/>
      <c r="F43" s="224"/>
    </row>
    <row r="44" spans="1:6">
      <c r="A44" s="66">
        <v>3</v>
      </c>
      <c r="B44" s="33" t="s">
        <v>1146</v>
      </c>
      <c r="C44" s="33"/>
    </row>
    <row r="45" spans="1:6" ht="10.15" customHeight="1">
      <c r="A45" s="66"/>
      <c r="C45" s="33"/>
    </row>
    <row r="46" spans="1:6">
      <c r="A46" s="66"/>
      <c r="B46" s="223" t="s">
        <v>771</v>
      </c>
      <c r="C46" s="37" t="s">
        <v>764</v>
      </c>
    </row>
    <row r="47" spans="1:6">
      <c r="A47" s="66"/>
      <c r="B47" s="295" t="s">
        <v>772</v>
      </c>
      <c r="C47" s="515"/>
    </row>
    <row r="48" spans="1:6">
      <c r="A48" s="66"/>
      <c r="B48" s="295" t="s">
        <v>1142</v>
      </c>
      <c r="C48" s="515"/>
    </row>
    <row r="49" spans="1:15">
      <c r="A49" s="66"/>
      <c r="B49" s="75" t="s">
        <v>805</v>
      </c>
      <c r="C49" s="224">
        <f>SUM(C47:C48)</f>
        <v>0</v>
      </c>
    </row>
    <row r="50" spans="1:15">
      <c r="A50" s="66"/>
      <c r="B50" s="75"/>
      <c r="C50" s="224"/>
    </row>
    <row r="51" spans="1:15">
      <c r="A51" s="66">
        <v>4</v>
      </c>
      <c r="B51" s="33" t="s">
        <v>1145</v>
      </c>
      <c r="C51" s="33"/>
    </row>
    <row r="52" spans="1:15" ht="10.15" customHeight="1">
      <c r="A52" s="66"/>
    </row>
    <row r="53" spans="1:15" ht="24.6" customHeight="1">
      <c r="A53" s="66"/>
      <c r="B53" s="223" t="s">
        <v>775</v>
      </c>
      <c r="C53" s="328" t="s">
        <v>56</v>
      </c>
      <c r="D53" s="1015" t="s">
        <v>822</v>
      </c>
      <c r="E53" s="1022"/>
      <c r="F53" s="1016"/>
    </row>
    <row r="54" spans="1:15">
      <c r="A54" s="66"/>
      <c r="B54" s="494" t="s">
        <v>1132</v>
      </c>
      <c r="C54" s="492"/>
      <c r="D54" s="1023"/>
      <c r="E54" s="1023"/>
      <c r="F54" s="1023"/>
      <c r="G54" s="1024" t="str">
        <f>M55</f>
        <v/>
      </c>
      <c r="H54" s="1025"/>
      <c r="I54" s="1025"/>
      <c r="M54" s="549" t="s">
        <v>1354</v>
      </c>
      <c r="N54" s="210"/>
      <c r="O54" s="211"/>
    </row>
    <row r="55" spans="1:15">
      <c r="A55" s="66"/>
      <c r="B55" s="494" t="s">
        <v>1187</v>
      </c>
      <c r="C55" s="492"/>
      <c r="D55" s="1023"/>
      <c r="E55" s="1023"/>
      <c r="F55" s="1023"/>
      <c r="G55" s="1024"/>
      <c r="H55" s="1025"/>
      <c r="I55" s="1025"/>
      <c r="M55" s="1028" t="str">
        <f>IF(C54&gt;0,"Note: Owner Equity can include the portion of the “as is” value or purchase price of the property that is unencumbered; the lesser of the two values is used","")</f>
        <v/>
      </c>
      <c r="N55" s="1029"/>
      <c r="O55" s="1030"/>
    </row>
    <row r="56" spans="1:15">
      <c r="A56" s="66"/>
      <c r="B56" s="494" t="s">
        <v>1134</v>
      </c>
      <c r="C56" s="492"/>
      <c r="D56" s="1023"/>
      <c r="E56" s="1023"/>
      <c r="F56" s="1023"/>
      <c r="G56" s="1024"/>
      <c r="H56" s="1025"/>
      <c r="I56" s="1025"/>
      <c r="M56" s="1031"/>
      <c r="N56" s="1032"/>
      <c r="O56" s="1033"/>
    </row>
    <row r="57" spans="1:15">
      <c r="A57" s="66"/>
      <c r="B57" s="494" t="s">
        <v>1135</v>
      </c>
      <c r="C57" s="492"/>
      <c r="D57" s="1023"/>
      <c r="E57" s="1023"/>
      <c r="F57" s="1023"/>
      <c r="G57" s="1024"/>
      <c r="H57" s="1025"/>
      <c r="I57" s="1025"/>
    </row>
    <row r="58" spans="1:15">
      <c r="A58" s="66"/>
      <c r="B58" s="75" t="s">
        <v>786</v>
      </c>
      <c r="C58" s="224">
        <f>SUM(C54:C57)</f>
        <v>0</v>
      </c>
    </row>
    <row r="59" spans="1:15" ht="15.75" thickBot="1">
      <c r="A59" s="66"/>
      <c r="C59" s="33"/>
    </row>
    <row r="60" spans="1:15" ht="18.75">
      <c r="A60" s="66">
        <v>5</v>
      </c>
      <c r="B60" s="269" t="s">
        <v>1136</v>
      </c>
      <c r="C60" s="260"/>
      <c r="D60" s="261"/>
      <c r="E60" s="261"/>
      <c r="F60" s="262"/>
    </row>
    <row r="61" spans="1:15">
      <c r="A61" s="66"/>
      <c r="B61" s="263"/>
      <c r="C61" s="113" t="s">
        <v>1190</v>
      </c>
      <c r="D61" s="59"/>
      <c r="E61" s="264">
        <f>C29</f>
        <v>0</v>
      </c>
      <c r="F61" s="265"/>
      <c r="M61" s="84" t="s">
        <v>1351</v>
      </c>
      <c r="N61" s="211"/>
    </row>
    <row r="62" spans="1:15">
      <c r="A62" s="66"/>
      <c r="B62" s="263"/>
      <c r="C62" s="113" t="s">
        <v>1143</v>
      </c>
      <c r="D62" s="59"/>
      <c r="E62" s="264">
        <f>C42</f>
        <v>0</v>
      </c>
      <c r="F62" s="265"/>
      <c r="M62" s="551" t="str">
        <f>IF($C$11&lt;&gt;"Construction/Permanent",  "", M63)</f>
        <v/>
      </c>
      <c r="N62" s="214"/>
    </row>
    <row r="63" spans="1:15">
      <c r="A63" s="66"/>
      <c r="B63" s="263"/>
      <c r="C63" s="113" t="s">
        <v>776</v>
      </c>
      <c r="D63" s="59"/>
      <c r="E63" s="264">
        <f>C49</f>
        <v>0</v>
      </c>
      <c r="F63" s="265"/>
      <c r="M63" s="545" t="str">
        <f>IF(D65&lt;&gt;Uses!F103, "Error: Sources should equal Uses on Uses Tab", "")</f>
        <v/>
      </c>
      <c r="N63" s="83"/>
    </row>
    <row r="64" spans="1:15">
      <c r="A64" s="66"/>
      <c r="B64" s="263"/>
      <c r="C64" s="113" t="s">
        <v>396</v>
      </c>
      <c r="D64" s="59"/>
      <c r="E64" s="302">
        <f>C58</f>
        <v>0</v>
      </c>
      <c r="F64" s="265"/>
    </row>
    <row r="65" spans="1:9" ht="17.25">
      <c r="A65" s="66"/>
      <c r="B65" s="263"/>
      <c r="C65" s="546" t="s">
        <v>310</v>
      </c>
      <c r="D65" s="1017">
        <f>SUM(E61:E64)</f>
        <v>0</v>
      </c>
      <c r="E65" s="1017"/>
      <c r="F65" s="270"/>
    </row>
    <row r="66" spans="1:9" ht="15.75" thickBot="1">
      <c r="A66" s="66"/>
      <c r="B66" s="550" t="str">
        <f>M62</f>
        <v/>
      </c>
      <c r="C66" s="266"/>
      <c r="D66" s="267"/>
      <c r="E66" s="267"/>
      <c r="F66" s="268"/>
    </row>
    <row r="67" spans="1:9">
      <c r="A67" s="66"/>
      <c r="B67" s="59"/>
      <c r="C67" s="113"/>
      <c r="D67" s="59"/>
      <c r="E67" s="59"/>
      <c r="F67" s="59"/>
    </row>
    <row r="68" spans="1:9" ht="18.75">
      <c r="A68" s="547" t="s">
        <v>1353</v>
      </c>
      <c r="B68" s="553" t="str">
        <f>IF(C11="Construction/Permanent", "TOTAL SOURCES AFTER CONSTRUCTION", "Total Permanent Funds")</f>
        <v>Total Permanent Funds</v>
      </c>
      <c r="C68" s="329"/>
      <c r="D68" s="86"/>
      <c r="E68" s="86"/>
      <c r="F68" s="86"/>
      <c r="G68" s="71"/>
      <c r="H68" s="71"/>
    </row>
    <row r="69" spans="1:9">
      <c r="A69" s="66"/>
      <c r="B69" s="33"/>
      <c r="C69" s="113"/>
      <c r="D69" s="59"/>
      <c r="E69" s="59"/>
      <c r="F69" s="59"/>
    </row>
    <row r="70" spans="1:9">
      <c r="A70" s="66">
        <v>1</v>
      </c>
      <c r="B70" s="33" t="str">
        <f>IF($C$11="Construction/Permanent", "Total Virginia Housing Funds at Conversion: Permanent", "Total Virginia Housing Funds at Closing")</f>
        <v>Total Virginia Housing Funds at Closing</v>
      </c>
      <c r="H70" s="506"/>
      <c r="I70" s="506"/>
    </row>
    <row r="71" spans="1:9" ht="10.15" customHeight="1">
      <c r="A71" s="634"/>
      <c r="B71" s="461"/>
      <c r="C71" s="79"/>
      <c r="D71" s="79"/>
      <c r="E71" s="79"/>
      <c r="F71" s="79"/>
      <c r="G71" s="79"/>
      <c r="H71" s="506"/>
      <c r="I71" s="506"/>
    </row>
    <row r="72" spans="1:9" ht="24.75">
      <c r="B72" s="223" t="s">
        <v>48</v>
      </c>
      <c r="C72" s="37" t="s">
        <v>49</v>
      </c>
      <c r="D72" s="37" t="s">
        <v>47</v>
      </c>
      <c r="E72" s="37" t="s">
        <v>572</v>
      </c>
      <c r="F72" s="67" t="s">
        <v>770</v>
      </c>
      <c r="G72" s="1018" t="s">
        <v>731</v>
      </c>
      <c r="H72" s="1019"/>
      <c r="I72" s="506"/>
    </row>
    <row r="73" spans="1:9">
      <c r="B73" s="295" t="s">
        <v>767</v>
      </c>
      <c r="C73" s="492"/>
      <c r="D73" s="493"/>
      <c r="E73" s="494"/>
      <c r="F73" s="293" t="str">
        <f>IF(D73=0,"", ROUND((PMT(D73/12,E73,C73)*-12),0))</f>
        <v/>
      </c>
      <c r="G73" s="1009"/>
      <c r="H73" s="1010"/>
      <c r="I73" s="506"/>
    </row>
    <row r="74" spans="1:9">
      <c r="B74" s="295" t="s">
        <v>768</v>
      </c>
      <c r="C74" s="492"/>
      <c r="D74" s="493"/>
      <c r="E74" s="494"/>
      <c r="F74" s="293" t="str">
        <f>IF(D74=0,"", ROUND((PMT(D74/12,E74,C74)*-12),0))</f>
        <v/>
      </c>
      <c r="G74" s="1009"/>
      <c r="H74" s="1010"/>
      <c r="I74" s="635"/>
    </row>
    <row r="75" spans="1:9">
      <c r="B75" s="295" t="s">
        <v>1129</v>
      </c>
      <c r="C75" s="492"/>
      <c r="D75" s="493"/>
      <c r="E75" s="494"/>
      <c r="F75" s="293" t="str">
        <f t="shared" ref="F75:F76" si="0">IF(D75=0,"", ROUND((PMT(D75/12,E75,C75)*-12),0))</f>
        <v/>
      </c>
      <c r="G75" s="1009"/>
      <c r="H75" s="1010"/>
      <c r="I75" s="635"/>
    </row>
    <row r="76" spans="1:9">
      <c r="B76" s="295" t="s">
        <v>1129</v>
      </c>
      <c r="C76" s="492"/>
      <c r="D76" s="493"/>
      <c r="E76" s="494"/>
      <c r="F76" s="293" t="str">
        <f t="shared" si="0"/>
        <v/>
      </c>
      <c r="G76" s="1009"/>
      <c r="H76" s="1010"/>
      <c r="I76" s="635"/>
    </row>
    <row r="77" spans="1:9">
      <c r="B77" s="295" t="s">
        <v>1129</v>
      </c>
      <c r="C77" s="492"/>
      <c r="D77" s="493"/>
      <c r="E77" s="494"/>
      <c r="F77" s="293" t="str">
        <f>IF(D77=0,"", ROUND((PMT(D77/12,E77,C77)*-12),0))</f>
        <v/>
      </c>
      <c r="G77" s="1009"/>
      <c r="H77" s="1010"/>
      <c r="I77" s="324"/>
    </row>
    <row r="78" spans="1:9">
      <c r="B78" s="1034" t="s">
        <v>1191</v>
      </c>
      <c r="C78" s="224">
        <f>SUM(C73:C77)</f>
        <v>0</v>
      </c>
      <c r="F78" s="224">
        <f>SUM(F73:F77)</f>
        <v>0</v>
      </c>
      <c r="G78" s="40"/>
      <c r="H78" s="40"/>
      <c r="I78" s="324"/>
    </row>
    <row r="79" spans="1:9">
      <c r="B79" s="1035"/>
      <c r="C79" s="224"/>
      <c r="F79" s="224"/>
      <c r="G79" s="40"/>
      <c r="H79" s="40"/>
    </row>
    <row r="80" spans="1:9">
      <c r="C80" s="33"/>
      <c r="E80" s="33"/>
      <c r="F80" s="40"/>
      <c r="G80" s="40"/>
      <c r="H80" s="40"/>
    </row>
    <row r="81" spans="1:8">
      <c r="A81" s="66">
        <v>2</v>
      </c>
      <c r="B81" s="33" t="s">
        <v>1194</v>
      </c>
      <c r="C81" s="224"/>
      <c r="F81" s="224"/>
      <c r="G81" s="40"/>
      <c r="H81" s="40"/>
    </row>
    <row r="82" spans="1:8">
      <c r="A82" s="66"/>
      <c r="B82" s="33"/>
      <c r="C82" s="224"/>
      <c r="F82" s="224"/>
      <c r="G82" s="40"/>
      <c r="H82" s="40"/>
    </row>
    <row r="83" spans="1:8" ht="24.75">
      <c r="B83" s="328" t="s">
        <v>48</v>
      </c>
      <c r="C83" s="37" t="s">
        <v>49</v>
      </c>
      <c r="D83" s="37" t="s">
        <v>47</v>
      </c>
      <c r="E83" s="37" t="s">
        <v>572</v>
      </c>
      <c r="F83" s="67" t="s">
        <v>770</v>
      </c>
      <c r="G83" s="1018" t="s">
        <v>731</v>
      </c>
      <c r="H83" s="1019"/>
    </row>
    <row r="84" spans="1:8">
      <c r="B84" s="494"/>
      <c r="C84" s="492"/>
      <c r="D84" s="493"/>
      <c r="E84" s="494"/>
      <c r="F84" s="293" t="str">
        <f>IF(D84=0,"", ROUND((PMT(D84/12,E84,C84)*-12),0))</f>
        <v/>
      </c>
      <c r="G84" s="1020"/>
      <c r="H84" s="1021"/>
    </row>
    <row r="85" spans="1:8">
      <c r="B85" s="494"/>
      <c r="C85" s="492"/>
      <c r="D85" s="493"/>
      <c r="E85" s="494"/>
      <c r="F85" s="293" t="str">
        <f>IF(D85=0,"", ROUND((PMT(D85/12,E85,C85)*-12),0))</f>
        <v/>
      </c>
      <c r="G85" s="1020"/>
      <c r="H85" s="1021"/>
    </row>
    <row r="86" spans="1:8">
      <c r="B86" s="494"/>
      <c r="C86" s="492"/>
      <c r="D86" s="493"/>
      <c r="E86" s="494"/>
      <c r="F86" s="293" t="str">
        <f>IF(D86=0,"", ROUND((PMT(D86/12,E86,C86)*-12),0))</f>
        <v/>
      </c>
      <c r="G86" s="1020"/>
      <c r="H86" s="1021"/>
    </row>
    <row r="87" spans="1:8">
      <c r="B87" s="33" t="s">
        <v>1192</v>
      </c>
      <c r="C87" s="224">
        <f>SUM(C84:C86)</f>
        <v>0</v>
      </c>
      <c r="F87" s="224"/>
      <c r="G87" s="40"/>
      <c r="H87" s="40"/>
    </row>
    <row r="88" spans="1:8">
      <c r="B88" s="33"/>
      <c r="C88" s="224"/>
      <c r="F88" s="224"/>
      <c r="G88" s="40"/>
      <c r="H88" s="40"/>
    </row>
    <row r="89" spans="1:8">
      <c r="B89" s="33" t="s">
        <v>778</v>
      </c>
      <c r="F89" s="224"/>
      <c r="G89" s="40"/>
      <c r="H89" s="40"/>
    </row>
    <row r="90" spans="1:8">
      <c r="B90" s="30" t="s">
        <v>1144</v>
      </c>
      <c r="E90" s="491" t="b">
        <v>0</v>
      </c>
      <c r="F90" s="224"/>
      <c r="G90" s="40"/>
      <c r="H90" s="40"/>
    </row>
    <row r="91" spans="1:8">
      <c r="B91" s="33"/>
      <c r="C91" s="224"/>
      <c r="F91" s="224"/>
      <c r="G91" s="40"/>
      <c r="H91" s="40"/>
    </row>
    <row r="92" spans="1:8">
      <c r="A92" s="66">
        <v>3</v>
      </c>
      <c r="B92" s="33" t="s">
        <v>396</v>
      </c>
      <c r="C92" s="224"/>
      <c r="F92" s="224"/>
      <c r="G92" s="40"/>
      <c r="H92" s="40"/>
    </row>
    <row r="93" spans="1:8" ht="14.45" customHeight="1">
      <c r="B93" s="328" t="s">
        <v>775</v>
      </c>
      <c r="C93" s="328" t="s">
        <v>56</v>
      </c>
      <c r="D93" s="71"/>
      <c r="E93" s="71"/>
      <c r="F93" s="71"/>
      <c r="G93" s="40"/>
      <c r="H93" s="40"/>
    </row>
    <row r="94" spans="1:8">
      <c r="B94" s="494" t="s">
        <v>1147</v>
      </c>
      <c r="C94" s="492"/>
      <c r="D94" s="71"/>
      <c r="E94" s="71"/>
      <c r="F94" s="71"/>
      <c r="G94" s="40"/>
      <c r="H94" s="40"/>
    </row>
    <row r="95" spans="1:8">
      <c r="B95" s="494" t="s">
        <v>1148</v>
      </c>
      <c r="C95" s="492"/>
      <c r="D95" s="71"/>
      <c r="E95" s="71"/>
      <c r="F95" s="71"/>
      <c r="G95" s="40"/>
      <c r="H95" s="40"/>
    </row>
    <row r="96" spans="1:8">
      <c r="B96" s="494" t="s">
        <v>1149</v>
      </c>
      <c r="C96" s="492"/>
      <c r="D96" s="71"/>
      <c r="E96" s="71"/>
      <c r="F96" s="71"/>
      <c r="G96" s="40"/>
      <c r="H96" s="40"/>
    </row>
    <row r="97" spans="1:14">
      <c r="B97" s="494" t="s">
        <v>1132</v>
      </c>
      <c r="C97" s="492"/>
      <c r="D97" s="71"/>
      <c r="E97" s="71"/>
      <c r="F97" s="71"/>
      <c r="G97" s="40"/>
      <c r="H97" s="40"/>
    </row>
    <row r="98" spans="1:14">
      <c r="B98" s="494" t="s">
        <v>1133</v>
      </c>
      <c r="C98" s="492"/>
      <c r="D98" s="71"/>
      <c r="E98" s="71"/>
      <c r="F98" s="71"/>
      <c r="G98" s="40"/>
      <c r="H98" s="40"/>
    </row>
    <row r="99" spans="1:14">
      <c r="B99" s="494" t="s">
        <v>1134</v>
      </c>
      <c r="C99" s="492"/>
      <c r="D99" s="71"/>
      <c r="E99" s="71"/>
      <c r="F99" s="71"/>
      <c r="G99" s="40"/>
      <c r="H99" s="40"/>
    </row>
    <row r="100" spans="1:14">
      <c r="B100" s="494" t="s">
        <v>1135</v>
      </c>
      <c r="C100" s="492"/>
      <c r="D100" s="71"/>
      <c r="E100" s="71"/>
      <c r="F100" s="71"/>
      <c r="G100" s="40"/>
      <c r="H100" s="40"/>
    </row>
    <row r="101" spans="1:14">
      <c r="B101" s="75" t="s">
        <v>786</v>
      </c>
      <c r="C101" s="224">
        <f>SUM(C94:C100)</f>
        <v>0</v>
      </c>
      <c r="G101" s="40"/>
      <c r="H101" s="40"/>
    </row>
    <row r="102" spans="1:14" ht="15.75" thickBot="1">
      <c r="B102" s="66"/>
      <c r="G102" s="40"/>
      <c r="H102" s="40"/>
    </row>
    <row r="103" spans="1:14" ht="18.75">
      <c r="A103" s="66">
        <v>4</v>
      </c>
      <c r="B103" s="269" t="str">
        <f>IF(C11="Construction/Permanent", "TOTAL SOURCES AFTER CONSTRUCTION", "Total Permanent Funds")</f>
        <v>Total Permanent Funds</v>
      </c>
      <c r="C103" s="260"/>
      <c r="D103" s="261"/>
      <c r="E103" s="261"/>
      <c r="F103" s="262"/>
      <c r="G103" s="40"/>
      <c r="H103" s="40"/>
    </row>
    <row r="104" spans="1:14">
      <c r="B104" s="263"/>
      <c r="C104" s="113" t="s">
        <v>1190</v>
      </c>
      <c r="D104" s="59"/>
      <c r="E104" s="264">
        <f>C78</f>
        <v>0</v>
      </c>
      <c r="F104" s="265"/>
      <c r="G104" s="40"/>
      <c r="H104" s="40"/>
    </row>
    <row r="105" spans="1:14">
      <c r="B105" s="263"/>
      <c r="C105" s="113" t="s">
        <v>777</v>
      </c>
      <c r="D105" s="59"/>
      <c r="E105" s="264">
        <f>C87</f>
        <v>0</v>
      </c>
      <c r="F105" s="265"/>
      <c r="G105" s="1036" t="s">
        <v>1215</v>
      </c>
      <c r="H105" s="1037"/>
    </row>
    <row r="106" spans="1:14">
      <c r="B106" s="263"/>
      <c r="C106" s="113" t="s">
        <v>396</v>
      </c>
      <c r="D106" s="59"/>
      <c r="E106" s="302">
        <f>C101</f>
        <v>0</v>
      </c>
      <c r="F106" s="265"/>
      <c r="G106" s="1036"/>
      <c r="H106" s="1037"/>
    </row>
    <row r="107" spans="1:14" ht="17.25">
      <c r="B107" s="263"/>
      <c r="C107" s="546" t="s">
        <v>310</v>
      </c>
      <c r="D107" s="1017">
        <f>SUM(E104:E106)</f>
        <v>0</v>
      </c>
      <c r="E107" s="1017"/>
      <c r="F107" s="270"/>
      <c r="G107" s="1036"/>
      <c r="H107" s="1037"/>
      <c r="M107" s="84" t="s">
        <v>1351</v>
      </c>
      <c r="N107" s="211"/>
    </row>
    <row r="108" spans="1:14" ht="17.25">
      <c r="B108" s="544" t="str">
        <f>M108</f>
        <v/>
      </c>
      <c r="C108" s="330"/>
      <c r="D108" s="478"/>
      <c r="E108" s="478"/>
      <c r="F108" s="270"/>
      <c r="G108" s="40"/>
      <c r="H108" s="40"/>
      <c r="M108" s="551" t="str">
        <f>IF($C$11&lt;&gt;"Construction/Permanent", M109, "")</f>
        <v/>
      </c>
      <c r="N108" s="214"/>
    </row>
    <row r="109" spans="1:14" ht="15.75" thickBot="1">
      <c r="B109" s="483"/>
      <c r="C109" s="266"/>
      <c r="D109" s="267"/>
      <c r="E109" s="267"/>
      <c r="F109" s="268"/>
      <c r="G109" s="40"/>
      <c r="H109" s="40"/>
      <c r="M109" s="545" t="str">
        <f>IF(D107&lt;&gt;Uses!F103, "Error: Sources should equal Uses on Uses Tab", "")</f>
        <v/>
      </c>
      <c r="N109" s="83"/>
    </row>
    <row r="110" spans="1:14">
      <c r="B110" s="75"/>
      <c r="C110" s="224"/>
      <c r="G110" s="40"/>
      <c r="H110" s="40"/>
    </row>
    <row r="111" spans="1:14">
      <c r="A111" s="66"/>
      <c r="B111" s="33"/>
    </row>
    <row r="112" spans="1:14">
      <c r="A112" s="66">
        <v>9</v>
      </c>
      <c r="B112" s="33" t="s">
        <v>1193</v>
      </c>
      <c r="E112" s="69" t="s">
        <v>1359</v>
      </c>
      <c r="F112" s="491" t="b">
        <v>0</v>
      </c>
    </row>
    <row r="113" spans="1:16" ht="9.6" customHeight="1">
      <c r="M113" s="33"/>
    </row>
    <row r="114" spans="1:16">
      <c r="B114" s="37" t="s">
        <v>578</v>
      </c>
      <c r="C114" s="37" t="s">
        <v>579</v>
      </c>
      <c r="D114" s="1015" t="s">
        <v>826</v>
      </c>
      <c r="E114" s="1016"/>
      <c r="F114" s="37" t="s">
        <v>779</v>
      </c>
    </row>
    <row r="115" spans="1:16">
      <c r="B115" s="295" t="s">
        <v>19</v>
      </c>
      <c r="C115" s="296" t="s">
        <v>1073</v>
      </c>
      <c r="D115" s="1011">
        <v>0</v>
      </c>
      <c r="E115" s="1012"/>
      <c r="F115" s="294">
        <f>IF(F112=TRUE, 0,10000)</f>
        <v>10000</v>
      </c>
    </row>
    <row r="116" spans="1:16">
      <c r="B116" s="295" t="s">
        <v>20</v>
      </c>
      <c r="C116" s="296">
        <v>5.0000000000000001E-3</v>
      </c>
      <c r="D116" s="1011">
        <v>0</v>
      </c>
      <c r="E116" s="1012"/>
      <c r="F116" s="294">
        <f>(D116*C116) - F115</f>
        <v>-10000</v>
      </c>
    </row>
    <row r="117" spans="1:16">
      <c r="B117" s="295" t="s">
        <v>781</v>
      </c>
      <c r="C117" s="296">
        <v>5.0000000000000001E-3</v>
      </c>
      <c r="D117" s="1011">
        <v>0</v>
      </c>
      <c r="E117" s="1012"/>
      <c r="F117" s="294">
        <f>C117*D117</f>
        <v>0</v>
      </c>
    </row>
    <row r="118" spans="1:16">
      <c r="B118" s="295" t="s">
        <v>780</v>
      </c>
      <c r="C118" s="296">
        <v>1.4999999999999999E-2</v>
      </c>
      <c r="D118" s="1011">
        <v>0</v>
      </c>
      <c r="E118" s="1012"/>
      <c r="F118" s="294">
        <f>IF(D118&gt;7500000, C137, C118*D118)</f>
        <v>0</v>
      </c>
    </row>
    <row r="119" spans="1:16" ht="30">
      <c r="B119" s="451" t="s">
        <v>1068</v>
      </c>
      <c r="C119" s="452">
        <v>6.2500000000000003E-3</v>
      </c>
      <c r="D119" s="1013"/>
      <c r="E119" s="1014"/>
      <c r="F119" s="294">
        <f>C138</f>
        <v>0</v>
      </c>
    </row>
    <row r="120" spans="1:16">
      <c r="B120" s="295" t="s">
        <v>782</v>
      </c>
      <c r="C120" s="529"/>
      <c r="D120" s="1011">
        <v>0</v>
      </c>
      <c r="E120" s="1012"/>
      <c r="F120" s="294">
        <v>0</v>
      </c>
      <c r="K120" s="84" t="s">
        <v>1355</v>
      </c>
      <c r="L120" s="210"/>
      <c r="M120" s="210"/>
      <c r="N120" s="210"/>
      <c r="O120" s="210"/>
      <c r="P120" s="211"/>
    </row>
    <row r="121" spans="1:16">
      <c r="D121" s="33" t="s">
        <v>790</v>
      </c>
      <c r="E121" s="81"/>
      <c r="F121" s="81">
        <f>SUM(F115:F120)</f>
        <v>0</v>
      </c>
      <c r="K121" s="212" t="s">
        <v>1356</v>
      </c>
      <c r="L121" s="554" t="str">
        <f>IF((D116)=C29, "", "Warning:  Funded Amount listed for Processing not equal to Virginia Housing Funding above")</f>
        <v/>
      </c>
      <c r="M121" s="59"/>
      <c r="N121" s="59"/>
      <c r="O121" s="59"/>
      <c r="P121" s="214"/>
    </row>
    <row r="122" spans="1:16">
      <c r="B122" s="247" t="str">
        <f>IF(C11= "Construction/Permanent", L121,L122)</f>
        <v/>
      </c>
      <c r="K122" s="85" t="s">
        <v>1357</v>
      </c>
      <c r="L122" s="555" t="str">
        <f>IF((D116)=C78, "", "Warning:  Funded Amount listed for Processing not equal to Virginia Housing Funding above")</f>
        <v/>
      </c>
      <c r="M122" s="215"/>
      <c r="N122" s="215"/>
      <c r="O122" s="215"/>
      <c r="P122" s="83"/>
    </row>
    <row r="123" spans="1:16">
      <c r="A123"/>
      <c r="B123" s="227" t="s">
        <v>794</v>
      </c>
    </row>
    <row r="124" spans="1:16" ht="14.45" customHeight="1">
      <c r="A124"/>
      <c r="B124" s="271" t="s">
        <v>19</v>
      </c>
      <c r="C124" s="1005" t="s">
        <v>783</v>
      </c>
      <c r="D124" s="1005"/>
      <c r="E124" s="1005"/>
      <c r="F124" s="1005"/>
    </row>
    <row r="125" spans="1:16" ht="10.9" customHeight="1">
      <c r="A125"/>
      <c r="B125" s="272"/>
      <c r="C125" s="1005"/>
      <c r="D125" s="1005"/>
      <c r="E125" s="1005"/>
      <c r="F125" s="1005"/>
    </row>
    <row r="126" spans="1:16" ht="10.15" customHeight="1">
      <c r="A126"/>
      <c r="B126" s="273"/>
      <c r="C126" s="277"/>
      <c r="D126" s="277"/>
      <c r="E126" s="277"/>
      <c r="F126" s="278"/>
      <c r="G126" s="59"/>
    </row>
    <row r="127" spans="1:16">
      <c r="A127"/>
      <c r="B127" s="274" t="s">
        <v>20</v>
      </c>
      <c r="C127" s="1002" t="s">
        <v>21</v>
      </c>
      <c r="D127" s="1003"/>
      <c r="E127" s="1003"/>
      <c r="F127" s="1004"/>
      <c r="G127" s="59"/>
    </row>
    <row r="128" spans="1:16" ht="10.15" customHeight="1">
      <c r="A128"/>
      <c r="B128" s="273"/>
      <c r="C128" s="276"/>
      <c r="D128" s="276"/>
      <c r="E128" s="276"/>
      <c r="F128" s="275"/>
      <c r="G128" s="59"/>
    </row>
    <row r="129" spans="1:6">
      <c r="A129"/>
      <c r="B129" s="271" t="s">
        <v>22</v>
      </c>
      <c r="C129" s="1006" t="s">
        <v>1074</v>
      </c>
      <c r="D129" s="1007"/>
      <c r="E129" s="1007"/>
      <c r="F129" s="1008"/>
    </row>
    <row r="130" spans="1:6">
      <c r="A130"/>
      <c r="B130" s="291"/>
      <c r="C130" s="999" t="s">
        <v>1075</v>
      </c>
      <c r="D130" s="1000"/>
      <c r="E130" s="1000"/>
      <c r="F130" s="1001"/>
    </row>
    <row r="131" spans="1:6">
      <c r="A131"/>
      <c r="B131" s="85"/>
      <c r="C131" s="292" t="s">
        <v>1077</v>
      </c>
      <c r="D131" s="215"/>
      <c r="E131" s="215"/>
      <c r="F131" s="83"/>
    </row>
    <row r="132" spans="1:6">
      <c r="A132"/>
    </row>
    <row r="135" spans="1:6">
      <c r="B135" s="453" t="s">
        <v>1069</v>
      </c>
      <c r="C135" s="454"/>
    </row>
    <row r="136" spans="1:6">
      <c r="B136" s="455" t="s">
        <v>1070</v>
      </c>
      <c r="C136" s="456" t="b">
        <f>IF(D118&gt;=7500000,TRUE, FALSE)</f>
        <v>0</v>
      </c>
    </row>
    <row r="137" spans="1:6">
      <c r="B137" s="455" t="s">
        <v>1071</v>
      </c>
      <c r="C137" s="457">
        <f>C118 * 7500000</f>
        <v>112500</v>
      </c>
    </row>
    <row r="138" spans="1:6">
      <c r="B138" s="458" t="s">
        <v>1072</v>
      </c>
      <c r="C138" s="459">
        <f>IF(C136= FALSE, 0, (D118-7500000) *C119)</f>
        <v>0</v>
      </c>
    </row>
  </sheetData>
  <sheetProtection algorithmName="SHA-512" hashValue="3iky1IlGGtA0efc6vyO+/dyhPEAe3sJNjFgekcHN77gSHjd2f2SQHch9t6TjEqd29pA9YWq4rW5t86RHUerEwA==" saltValue="RnJhgMja5rHOe0fu0HuKsA==" spinCount="100000" sheet="1" objects="1" scenarios="1" autoFilter="0"/>
  <mergeCells count="37">
    <mergeCell ref="M55:O56"/>
    <mergeCell ref="B78:B79"/>
    <mergeCell ref="B29:B30"/>
    <mergeCell ref="G105:H107"/>
    <mergeCell ref="D120:E120"/>
    <mergeCell ref="G75:H75"/>
    <mergeCell ref="G76:H76"/>
    <mergeCell ref="C11:D11"/>
    <mergeCell ref="C14:E14"/>
    <mergeCell ref="G73:H73"/>
    <mergeCell ref="G72:H72"/>
    <mergeCell ref="G74:H74"/>
    <mergeCell ref="D53:F53"/>
    <mergeCell ref="D54:F54"/>
    <mergeCell ref="D55:F55"/>
    <mergeCell ref="D56:F56"/>
    <mergeCell ref="D57:F57"/>
    <mergeCell ref="D65:E65"/>
    <mergeCell ref="G54:I57"/>
    <mergeCell ref="F10:G11"/>
    <mergeCell ref="F12:G13"/>
    <mergeCell ref="C130:F130"/>
    <mergeCell ref="C127:F127"/>
    <mergeCell ref="C124:F125"/>
    <mergeCell ref="C129:F129"/>
    <mergeCell ref="G77:H77"/>
    <mergeCell ref="D117:E117"/>
    <mergeCell ref="D118:E118"/>
    <mergeCell ref="D119:E119"/>
    <mergeCell ref="D114:E114"/>
    <mergeCell ref="D115:E115"/>
    <mergeCell ref="D116:E116"/>
    <mergeCell ref="D107:E107"/>
    <mergeCell ref="G83:H83"/>
    <mergeCell ref="G84:H84"/>
    <mergeCell ref="G85:H85"/>
    <mergeCell ref="G86:H86"/>
  </mergeCells>
  <conditionalFormatting sqref="H11">
    <cfRule type="expression" dxfId="3" priority="5">
      <formula>$C$11&lt;&gt;"Permanent Forward"</formula>
    </cfRule>
  </conditionalFormatting>
  <conditionalFormatting sqref="H13">
    <cfRule type="expression" dxfId="2" priority="4">
      <formula>$C$11&lt;&gt;"Construction/Permanent"</formula>
    </cfRule>
  </conditionalFormatting>
  <conditionalFormatting sqref="A18:G18 A58:I67 A54:F57 A19:I53">
    <cfRule type="expression" dxfId="1" priority="3">
      <formula>$C$11&lt;&gt;"Construction/Permanent"</formula>
    </cfRule>
  </conditionalFormatting>
  <conditionalFormatting sqref="G54">
    <cfRule type="expression" dxfId="0" priority="1">
      <formula>$C$11&lt;&gt;"Construction/Permanent"</formula>
    </cfRule>
  </conditionalFormatting>
  <dataValidations count="2">
    <dataValidation type="list" allowBlank="1" showInputMessage="1" showErrorMessage="1" errorTitle="Invalid Entry" error="Must select True or False!" sqref="D9 F112 E90 F16">
      <formula1>$K$5:$K$6</formula1>
    </dataValidation>
    <dataValidation type="list" errorStyle="warning" showInputMessage="1" showErrorMessage="1" errorTitle="SmartDox" error="The value you entered for the dropdown is not valid." sqref="P4">
      <formula1>SD_D_PL_DEVDealType_Name</formula1>
    </dataValidation>
  </dataValidations>
  <printOptions horizontalCentered="1"/>
  <pageMargins left="0.5" right="0.5" top="0.5" bottom="0.5" header="0.3" footer="0.3"/>
  <pageSetup scale="71" fitToHeight="8" orientation="portrait" r:id="rId1"/>
  <headerFooter>
    <oddFooter>&amp;L&amp;9&amp;F&amp;R&amp;9&amp;A, Page &amp;P of &amp;N</oddFooter>
  </headerFooter>
  <rowBreaks count="1" manualBreakCount="1">
    <brk id="66" max="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Must select from options provided_x000a_">
          <x14:formula1>
            <xm:f>Dropdowns!$A$5:$A$7</xm:f>
          </x14:formula1>
          <xm:sqref>C11:D11</xm:sqref>
        </x14:dataValidation>
        <x14:dataValidation type="list" errorStyle="warning" allowBlank="1" showInputMessage="1" showErrorMessage="1" errorTitle="Invalid Entry" error="Select from options provided_x000a_">
          <x14:formula1>
            <xm:f>Dropdowns!$A$5:$A$7</xm:f>
          </x14:formula1>
          <xm:sqref>G84:H86 G73:G77 H73:H74 H77</xm:sqref>
        </x14:dataValidation>
        <x14:dataValidation type="list" allowBlank="1" showInputMessage="1" showErrorMessage="1" errorTitle="Invalid Input" error="Must select from provided list. ">
          <x14:formula1>
            <xm:f>Dropdowns!$A$11:$A$21</xm:f>
          </x14:formula1>
          <xm:sqref>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4E5F23420D3A4E87261E6399785E80" ma:contentTypeVersion="0" ma:contentTypeDescription="Create a new document." ma:contentTypeScope="" ma:versionID="2b4ba30f84baf18da647eaed27dda0ef">
  <xsd:schema xmlns:xsd="http://www.w3.org/2001/XMLSchema" xmlns:xs="http://www.w3.org/2001/XMLSchema" xmlns:p="http://schemas.microsoft.com/office/2006/metadata/properties" targetNamespace="http://schemas.microsoft.com/office/2006/metadata/properties" ma:root="true" ma:fieldsID="aa1222beb234debe96d12a98d24ff8a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B31541-81F2-44D8-8247-8C4B5B37208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14C92659-300D-455C-8724-B836A1092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4A1D3BF-8D19-4084-8132-E96524A679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33</vt:i4>
      </vt:variant>
    </vt:vector>
  </HeadingPairs>
  <TitlesOfParts>
    <vt:vector size="62" baseType="lpstr">
      <vt:lpstr>Dropdowns</vt:lpstr>
      <vt:lpstr>Version Notes</vt:lpstr>
      <vt:lpstr>Cover</vt:lpstr>
      <vt:lpstr>SD_Dropdowns</vt:lpstr>
      <vt:lpstr>Instructions</vt:lpstr>
      <vt:lpstr>Checklist</vt:lpstr>
      <vt:lpstr>Guidelines</vt:lpstr>
      <vt:lpstr>DEV Info</vt:lpstr>
      <vt:lpstr>Sources</vt:lpstr>
      <vt:lpstr>Borrower</vt:lpstr>
      <vt:lpstr>Team</vt:lpstr>
      <vt:lpstr>Site</vt:lpstr>
      <vt:lpstr>Bldg</vt:lpstr>
      <vt:lpstr>Tenants</vt:lpstr>
      <vt:lpstr>Mrktg</vt:lpstr>
      <vt:lpstr>Income</vt:lpstr>
      <vt:lpstr>Comm. Income</vt:lpstr>
      <vt:lpstr>Expenses</vt:lpstr>
      <vt:lpstr>Uses</vt:lpstr>
      <vt:lpstr>Con. Draw</vt:lpstr>
      <vt:lpstr>Arch.</vt:lpstr>
      <vt:lpstr>Dev Summary</vt:lpstr>
      <vt:lpstr>DCA</vt:lpstr>
      <vt:lpstr>Exhibit 1</vt:lpstr>
      <vt:lpstr>Exhibit 2</vt:lpstr>
      <vt:lpstr>Exhibit 3</vt:lpstr>
      <vt:lpstr>Exhibit 4</vt:lpstr>
      <vt:lpstr>Exhibit 5</vt:lpstr>
      <vt:lpstr>CSI Uses Groups</vt:lpstr>
      <vt:lpstr>Arch.!Print_Area</vt:lpstr>
      <vt:lpstr>Bldg!Print_Area</vt:lpstr>
      <vt:lpstr>Borrower!Print_Area</vt:lpstr>
      <vt:lpstr>'Comm. Income'!Print_Area</vt:lpstr>
      <vt:lpstr>'Con. Draw'!Print_Area</vt:lpstr>
      <vt:lpstr>Cover!Print_Area</vt:lpstr>
      <vt:lpstr>'CSI Uses Groups'!Print_Area</vt:lpstr>
      <vt:lpstr>DCA!Print_Area</vt:lpstr>
      <vt:lpstr>'DEV Info'!Print_Area</vt:lpstr>
      <vt:lpstr>'Dev Summary'!Print_Area</vt:lpstr>
      <vt:lpstr>'Exhibit 1'!Print_Area</vt:lpstr>
      <vt:lpstr>'Exhibit 2'!Print_Area</vt:lpstr>
      <vt:lpstr>'Exhibit 4'!Print_Area</vt:lpstr>
      <vt:lpstr>'Exhibit 5'!Print_Area</vt:lpstr>
      <vt:lpstr>Expenses!Print_Area</vt:lpstr>
      <vt:lpstr>Income!Print_Area</vt:lpstr>
      <vt:lpstr>Instructions!Print_Area</vt:lpstr>
      <vt:lpstr>Mrktg!Print_Area</vt:lpstr>
      <vt:lpstr>Site!Print_Area</vt:lpstr>
      <vt:lpstr>Sources!Print_Area</vt:lpstr>
      <vt:lpstr>Team!Print_Area</vt:lpstr>
      <vt:lpstr>Tenants!Print_Area</vt:lpstr>
      <vt:lpstr>Uses!Print_Area</vt:lpstr>
      <vt:lpstr>'CSI Uses Groups'!Print_Titles</vt:lpstr>
      <vt:lpstr>'Exhibit 2'!Print_Titles</vt:lpstr>
      <vt:lpstr>'Exhibit 4'!Print_Titles</vt:lpstr>
      <vt:lpstr>'Exhibit 5'!Print_Titles</vt:lpstr>
      <vt:lpstr>Expenses!Print_Titles</vt:lpstr>
      <vt:lpstr>Guidelines!Print_Titles</vt:lpstr>
      <vt:lpstr>Income!Print_Titles</vt:lpstr>
      <vt:lpstr>Site!Print_Titles</vt:lpstr>
      <vt:lpstr>Sources!Print_Titles</vt:lpstr>
      <vt:lpstr>Uses!Print_Titles</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 Admin</dc:creator>
  <cp:lastModifiedBy>Henderson, Alena</cp:lastModifiedBy>
  <cp:lastPrinted>2022-03-25T18:59:19Z</cp:lastPrinted>
  <dcterms:created xsi:type="dcterms:W3CDTF">2014-01-21T14:57:36Z</dcterms:created>
  <dcterms:modified xsi:type="dcterms:W3CDTF">2022-03-25T19:49:33Z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0x010100394E5F23420D3A4E87261E6399785E80</vt:lpwstr>
  </property>
  <property fmtid="{D5CDD505-2E9C-101B-9397-08002B2CF9AE}" pid="3" name="SchemaType">
    <vt:lpwstr>Development</vt:lpwstr>
  </property>
  <property fmtid="{D5CDD505-2E9C-101B-9397-08002B2CF9AE}" pid="4" name="SmartDoxTemplateName">
    <vt:lpwstr/>
  </property>
  <property fmtid="{D5CDD505-2E9C-101B-9397-08002B2CF9AE}" pid="5" name="SD_RESERVED_IsProtected">
    <vt:lpwstr>True</vt:lpwstr>
  </property>
  <property fmtid="{D5CDD505-2E9C-101B-9397-08002B2CF9AE}" pid="6" name="SmartDox GUID">
    <vt:lpwstr>00eaef02-5755-42d2-839b-51aec694a469</vt:lpwstr>
  </property>
  <property fmtid="{D5CDD505-2E9C-101B-9397-08002B2CF9AE}" pid="7" name="SD_RESERVED_Protection0«ZZHRboMgGIVfhfAAde2aJkvExFZrWLIFQ1cvF6tUSRUMYN3efpptQuMN4f9yzuEAPqGAILjDXFb6GO5xos3lmKYvdPeaIgQBzkiMoFE9m/bUDmGI4Hb9tIEgI/QfZiRD8Jo3msHAz+iJTGsQKdmVchDa98ZpImemNJcCvEvDLD3IO1PzRKPPpRELPZ5UmNHs+GpW3BquzUySnpes4cIJj+IzwOIqbb7sVeEI9lI">
    <vt:lpwstr>SD_RESERVED_Protection1«pOTgFTixvrZobZqVNWTkykQtjc97UzVRO4UK21hl/dUxo59QP/fAAYgUilQ8zCVVRr+wd2B3Qvm1z9W3ZIXTSa37hBqwXZLMgzwuytT0oBlMxkCjZd3/9vN//9AgNfgA=§</vt:lpwstr>
  </property>
</Properties>
</file>